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204A8FE3-EEFF-4E97-BB08-DD9CC1514FA4}" xr6:coauthVersionLast="47" xr6:coauthVersionMax="47" xr10:uidLastSave="{00000000-0000-0000-0000-000000000000}"/>
  <workbookProtection workbookAlgorithmName="SHA-512" workbookHashValue="g3uvZfCipNaNwrCZjGSUuak1NASVa26zJwK4Bf9cL5VNghU9yRHjWAOshJdKZ03ULCztFGNF1xLn4qVE60klGg==" workbookSaltValue="8X1ZZLYYGr2v8SWDXwry7A==" workbookSpinCount="100000" lockStructure="1"/>
  <bookViews>
    <workbookView xWindow="-110" yWindow="-110" windowWidth="25820" windowHeight="1390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AddPro" sheetId="129" r:id="rId7"/>
    <sheet name="Confirm" sheetId="130" r:id="rId8"/>
    <sheet name="DB" sheetId="131" state="hidden" r:id="rId9"/>
  </sheets>
  <definedNames>
    <definedName name="assocfirm">#REF!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Confirm!$B$1:$L$50</definedName>
    <definedName name="_xlnm.Print_Area" localSheetId="2">Info!$B$1:$L$27</definedName>
    <definedName name="_xlnm.Print_Area" localSheetId="1">Intro!$B$1:$L$141</definedName>
    <definedName name="_xlnm.Print_Area" localSheetId="5">Pro!$B$1:$L$284</definedName>
    <definedName name="_xlnm.Print_Area" localSheetId="3">Public!$B$1:$L$345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4" i="123" l="1"/>
  <c r="H10" i="121"/>
  <c r="B140" i="121"/>
  <c r="E140" i="121"/>
  <c r="J140" i="121"/>
  <c r="P166" i="125" l="1"/>
  <c r="O166" i="125"/>
  <c r="D33" i="120"/>
  <c r="B166" i="125"/>
  <c r="P67" i="121" l="1"/>
  <c r="P69" i="121"/>
  <c r="O69" i="121"/>
  <c r="E69" i="121" s="1"/>
  <c r="O67" i="121"/>
  <c r="B67" i="121" s="1"/>
  <c r="F463" i="131" l="1"/>
  <c r="F460" i="131"/>
  <c r="F457" i="131"/>
  <c r="F456" i="131"/>
  <c r="F453" i="131"/>
  <c r="F450" i="131"/>
  <c r="F447" i="131"/>
  <c r="F446" i="131"/>
  <c r="F443" i="131"/>
  <c r="F441" i="131"/>
  <c r="F440" i="131"/>
  <c r="F439" i="131"/>
  <c r="F436" i="131"/>
  <c r="F433" i="131"/>
  <c r="F431" i="131"/>
  <c r="F430" i="131"/>
  <c r="F429" i="131"/>
  <c r="F426" i="131"/>
  <c r="F422" i="131"/>
  <c r="F418" i="131"/>
  <c r="F414" i="131"/>
  <c r="F406" i="131"/>
  <c r="F398" i="131"/>
  <c r="F390" i="131"/>
  <c r="F382" i="131"/>
  <c r="F381" i="131"/>
  <c r="F420" i="131" s="1"/>
  <c r="F377" i="131"/>
  <c r="F376" i="131"/>
  <c r="F378" i="131" s="1"/>
  <c r="F372" i="131"/>
  <c r="F371" i="131"/>
  <c r="F404" i="131" s="1"/>
  <c r="F367" i="131"/>
  <c r="F366" i="131"/>
  <c r="F395" i="131" s="1"/>
  <c r="F362" i="131"/>
  <c r="F361" i="131"/>
  <c r="F387" i="131" s="1"/>
  <c r="F356" i="131"/>
  <c r="F357" i="131" s="1"/>
  <c r="F355" i="131"/>
  <c r="F353" i="131"/>
  <c r="F350" i="131"/>
  <c r="F348" i="131"/>
  <c r="F347" i="131"/>
  <c r="F346" i="131"/>
  <c r="F345" i="131"/>
  <c r="F344" i="131"/>
  <c r="F343" i="131"/>
  <c r="F340" i="131"/>
  <c r="F339" i="131"/>
  <c r="F338" i="131"/>
  <c r="F337" i="131"/>
  <c r="F333" i="131"/>
  <c r="F332" i="131"/>
  <c r="F331" i="131"/>
  <c r="F330" i="131"/>
  <c r="F329" i="131"/>
  <c r="F328" i="131"/>
  <c r="F327" i="131"/>
  <c r="F324" i="131"/>
  <c r="F323" i="131"/>
  <c r="F322" i="131"/>
  <c r="F321" i="131"/>
  <c r="F288" i="131"/>
  <c r="F287" i="131"/>
  <c r="F286" i="131"/>
  <c r="F285" i="131"/>
  <c r="F284" i="131"/>
  <c r="F283" i="131"/>
  <c r="F282" i="131"/>
  <c r="F281" i="131"/>
  <c r="F280" i="131"/>
  <c r="F279" i="131"/>
  <c r="F278" i="131"/>
  <c r="F277" i="131"/>
  <c r="F276" i="131"/>
  <c r="F275" i="131"/>
  <c r="F274" i="131"/>
  <c r="F179" i="131"/>
  <c r="F164" i="131"/>
  <c r="F149" i="131"/>
  <c r="F134" i="131"/>
  <c r="F119" i="131"/>
  <c r="F315" i="131"/>
  <c r="F314" i="131"/>
  <c r="F313" i="131"/>
  <c r="F312" i="131"/>
  <c r="F311" i="131"/>
  <c r="F310" i="131"/>
  <c r="F309" i="131"/>
  <c r="F308" i="131"/>
  <c r="F307" i="131"/>
  <c r="F306" i="131"/>
  <c r="F305" i="131"/>
  <c r="F304" i="131"/>
  <c r="F303" i="131"/>
  <c r="F302" i="131"/>
  <c r="F301" i="131"/>
  <c r="F300" i="131"/>
  <c r="F299" i="131"/>
  <c r="F298" i="131"/>
  <c r="F297" i="131"/>
  <c r="F296" i="131"/>
  <c r="F269" i="131"/>
  <c r="F268" i="131"/>
  <c r="F267" i="131"/>
  <c r="F264" i="131"/>
  <c r="F260" i="131"/>
  <c r="F259" i="131"/>
  <c r="F258" i="131"/>
  <c r="F255" i="131"/>
  <c r="F251" i="131"/>
  <c r="F250" i="131"/>
  <c r="F246" i="131"/>
  <c r="F245" i="131"/>
  <c r="F244" i="131"/>
  <c r="F241" i="131"/>
  <c r="F237" i="131"/>
  <c r="F236" i="131"/>
  <c r="F235" i="131"/>
  <c r="F232" i="131"/>
  <c r="F228" i="131"/>
  <c r="F227" i="131"/>
  <c r="F220" i="131"/>
  <c r="F221" i="131" s="1"/>
  <c r="F219" i="131"/>
  <c r="F217" i="131"/>
  <c r="F213" i="131"/>
  <c r="F214" i="131" s="1"/>
  <c r="F212" i="131"/>
  <c r="F210" i="131"/>
  <c r="F206" i="131"/>
  <c r="F207" i="131" s="1"/>
  <c r="F205" i="131"/>
  <c r="F203" i="131"/>
  <c r="F199" i="131"/>
  <c r="F200" i="131" s="1"/>
  <c r="F198" i="131"/>
  <c r="F196" i="131"/>
  <c r="F111" i="131"/>
  <c r="F110" i="131"/>
  <c r="F109" i="131"/>
  <c r="F108" i="131"/>
  <c r="F106" i="131"/>
  <c r="F105" i="131"/>
  <c r="F104" i="131"/>
  <c r="F103" i="131"/>
  <c r="F101" i="131"/>
  <c r="F100" i="131"/>
  <c r="F99" i="131"/>
  <c r="F98" i="131"/>
  <c r="F96" i="131"/>
  <c r="F95" i="131"/>
  <c r="F94" i="131"/>
  <c r="F93" i="131"/>
  <c r="F91" i="131"/>
  <c r="F90" i="131"/>
  <c r="F89" i="131"/>
  <c r="F88" i="131"/>
  <c r="F86" i="131"/>
  <c r="F85" i="131"/>
  <c r="F84" i="131"/>
  <c r="F83" i="131"/>
  <c r="F81" i="131"/>
  <c r="F80" i="131"/>
  <c r="F79" i="131"/>
  <c r="F78" i="131"/>
  <c r="F76" i="131"/>
  <c r="F75" i="131"/>
  <c r="F74" i="131"/>
  <c r="F73" i="131"/>
  <c r="F71" i="131"/>
  <c r="F70" i="131"/>
  <c r="F69" i="131"/>
  <c r="F68" i="131"/>
  <c r="F66" i="131"/>
  <c r="F65" i="131"/>
  <c r="F64" i="131"/>
  <c r="F63" i="131"/>
  <c r="F56" i="131"/>
  <c r="F55" i="131"/>
  <c r="F54" i="131"/>
  <c r="F53" i="131"/>
  <c r="F52" i="131"/>
  <c r="F51" i="131"/>
  <c r="F50" i="131"/>
  <c r="F49" i="131"/>
  <c r="F48" i="131"/>
  <c r="F47" i="131"/>
  <c r="F46" i="131"/>
  <c r="F45" i="131"/>
  <c r="F44" i="131"/>
  <c r="F43" i="131"/>
  <c r="F42" i="131"/>
  <c r="F37" i="131"/>
  <c r="F36" i="131"/>
  <c r="F33" i="131"/>
  <c r="F31" i="131"/>
  <c r="F30" i="131"/>
  <c r="F27" i="131"/>
  <c r="F25" i="131"/>
  <c r="F24" i="131"/>
  <c r="F23" i="131"/>
  <c r="F22" i="131"/>
  <c r="F10" i="131"/>
  <c r="F18" i="131" s="1"/>
  <c r="F9" i="131"/>
  <c r="F14" i="131" s="1"/>
  <c r="F2" i="131"/>
  <c r="F437" i="131"/>
  <c r="F427" i="131"/>
  <c r="C2" i="120"/>
  <c r="F363" i="131" l="1"/>
  <c r="F405" i="131"/>
  <c r="F386" i="131"/>
  <c r="F368" i="131"/>
  <c r="F383" i="131"/>
  <c r="F373" i="131"/>
  <c r="F423" i="131"/>
  <c r="F403" i="131"/>
  <c r="F391" i="131"/>
  <c r="F388" i="131"/>
  <c r="F389" i="131"/>
  <c r="F419" i="131"/>
  <c r="F421" i="131"/>
  <c r="F402" i="131"/>
  <c r="F399" i="131"/>
  <c r="F396" i="131"/>
  <c r="F415" i="131"/>
  <c r="F412" i="131"/>
  <c r="F407" i="131"/>
  <c r="F411" i="131"/>
  <c r="F13" i="131"/>
  <c r="F15" i="131"/>
  <c r="F17" i="131"/>
  <c r="F394" i="131"/>
  <c r="F410" i="131"/>
  <c r="F19" i="131"/>
  <c r="F397" i="131"/>
  <c r="F413" i="131"/>
  <c r="C57" i="121"/>
  <c r="C56" i="121"/>
  <c r="B54" i="121"/>
  <c r="C20" i="120"/>
  <c r="C8" i="120"/>
  <c r="B53" i="129" l="1"/>
  <c r="B43" i="129"/>
  <c r="B33" i="129"/>
  <c r="B23" i="129"/>
  <c r="B13" i="129"/>
  <c r="D12" i="129"/>
  <c r="C12" i="129"/>
  <c r="B23" i="124"/>
  <c r="B33" i="124"/>
  <c r="B43" i="124"/>
  <c r="B53" i="124"/>
  <c r="C12" i="124"/>
  <c r="O65" i="121"/>
  <c r="P65" i="121"/>
  <c r="P64" i="121"/>
  <c r="O64" i="121"/>
  <c r="B170" i="125"/>
  <c r="B168" i="125"/>
  <c r="P166" i="123" l="1"/>
  <c r="P159" i="125"/>
  <c r="P152" i="125"/>
  <c r="O159" i="125"/>
  <c r="O152" i="125"/>
  <c r="O166" i="123"/>
  <c r="P15" i="123"/>
  <c r="O15" i="123"/>
  <c r="J11" i="130"/>
  <c r="B166" i="123" l="1"/>
  <c r="B152" i="125"/>
  <c r="P237" i="125"/>
  <c r="O237" i="125"/>
  <c r="P224" i="125"/>
  <c r="O224" i="125"/>
  <c r="E246" i="125" l="1"/>
  <c r="B246" i="125"/>
  <c r="B244" i="125"/>
  <c r="E178" i="125"/>
  <c r="E64" i="121"/>
  <c r="B178" i="125"/>
  <c r="B176" i="125"/>
  <c r="B173" i="125"/>
  <c r="B241" i="125"/>
  <c r="B181" i="123"/>
  <c r="B246" i="123" s="1"/>
  <c r="P293" i="123"/>
  <c r="O293" i="123"/>
  <c r="D32" i="120"/>
  <c r="D31" i="120"/>
  <c r="D30" i="120"/>
  <c r="B10" i="121"/>
  <c r="F42" i="130"/>
  <c r="F144" i="131" s="1"/>
  <c r="G42" i="130"/>
  <c r="F159" i="131" s="1"/>
  <c r="H42" i="130"/>
  <c r="F174" i="131" s="1"/>
  <c r="I42" i="130"/>
  <c r="F189" i="131" s="1"/>
  <c r="F44" i="130"/>
  <c r="F145" i="131" s="1"/>
  <c r="G44" i="130"/>
  <c r="F160" i="131" s="1"/>
  <c r="H44" i="130"/>
  <c r="F175" i="131" s="1"/>
  <c r="I44" i="130"/>
  <c r="F190" i="131" s="1"/>
  <c r="F34" i="130"/>
  <c r="G34" i="130"/>
  <c r="H34" i="130"/>
  <c r="I34" i="130"/>
  <c r="F35" i="130"/>
  <c r="F136" i="131" s="1"/>
  <c r="G35" i="130"/>
  <c r="F151" i="131" s="1"/>
  <c r="H35" i="130"/>
  <c r="F166" i="131" s="1"/>
  <c r="I35" i="130"/>
  <c r="F181" i="131" s="1"/>
  <c r="F36" i="130"/>
  <c r="F139" i="131" s="1"/>
  <c r="G36" i="130"/>
  <c r="F154" i="131" s="1"/>
  <c r="H36" i="130"/>
  <c r="F169" i="131" s="1"/>
  <c r="I36" i="130"/>
  <c r="F184" i="131" s="1"/>
  <c r="F37" i="130"/>
  <c r="F140" i="131" s="1"/>
  <c r="G37" i="130"/>
  <c r="F155" i="131" s="1"/>
  <c r="H37" i="130"/>
  <c r="F170" i="131" s="1"/>
  <c r="I37" i="130"/>
  <c r="F185" i="131" s="1"/>
  <c r="E46" i="130"/>
  <c r="E44" i="130"/>
  <c r="F130" i="131" s="1"/>
  <c r="E42" i="130"/>
  <c r="F129" i="131" s="1"/>
  <c r="E37" i="130"/>
  <c r="F125" i="131" s="1"/>
  <c r="E36" i="130"/>
  <c r="F124" i="131" s="1"/>
  <c r="E35" i="130"/>
  <c r="F121" i="131" s="1"/>
  <c r="E34" i="130"/>
  <c r="D12" i="124"/>
  <c r="B36" i="130"/>
  <c r="B81" i="125"/>
  <c r="B29" i="125"/>
  <c r="L31" i="125"/>
  <c r="K31" i="125"/>
  <c r="J31" i="125"/>
  <c r="I31" i="125"/>
  <c r="H31" i="125"/>
  <c r="E31" i="125"/>
  <c r="E30" i="125"/>
  <c r="E29" i="125"/>
  <c r="P282" i="123"/>
  <c r="O282" i="123"/>
  <c r="P267" i="123"/>
  <c r="O267" i="123"/>
  <c r="B267" i="123" l="1"/>
  <c r="B282" i="123"/>
  <c r="B287" i="123" s="1"/>
  <c r="O310" i="123"/>
  <c r="I33" i="130" l="1"/>
  <c r="H33" i="130"/>
  <c r="E38" i="130" l="1"/>
  <c r="B17" i="130"/>
  <c r="B6" i="122"/>
  <c r="B6" i="121"/>
  <c r="D38" i="120"/>
  <c r="D37" i="120"/>
  <c r="O62" i="121"/>
  <c r="B240" i="123"/>
  <c r="O314" i="123"/>
  <c r="F141" i="131" l="1"/>
  <c r="F186" i="131"/>
  <c r="F126" i="131"/>
  <c r="F171" i="131"/>
  <c r="F156" i="131"/>
  <c r="B46" i="130"/>
  <c r="E40" i="125"/>
  <c r="E39" i="125"/>
  <c r="E38" i="125"/>
  <c r="E37" i="125"/>
  <c r="E36" i="125"/>
  <c r="E35" i="125"/>
  <c r="D79" i="120" l="1"/>
  <c r="D78" i="120"/>
  <c r="D77" i="120"/>
  <c r="D76" i="120"/>
  <c r="D75" i="120"/>
  <c r="D74" i="120"/>
  <c r="D73" i="120"/>
  <c r="D71" i="120"/>
  <c r="D70" i="120"/>
  <c r="D69" i="120"/>
  <c r="D68" i="120"/>
  <c r="D66" i="120"/>
  <c r="D65" i="120"/>
  <c r="D64" i="120"/>
  <c r="D63" i="120"/>
  <c r="B299" i="123"/>
  <c r="D61" i="120"/>
  <c r="D59" i="120"/>
  <c r="D58" i="120"/>
  <c r="C60" i="120"/>
  <c r="B60" i="120"/>
  <c r="D56" i="120"/>
  <c r="D55" i="120"/>
  <c r="D54" i="120"/>
  <c r="D53" i="120"/>
  <c r="D52" i="120"/>
  <c r="D50" i="120"/>
  <c r="D49" i="120"/>
  <c r="D48" i="120"/>
  <c r="D46" i="120"/>
  <c r="D45" i="120"/>
  <c r="D44" i="120"/>
  <c r="D43" i="120"/>
  <c r="B314" i="123"/>
  <c r="B301" i="123"/>
  <c r="B302" i="123"/>
  <c r="B303" i="123"/>
  <c r="B304" i="123"/>
  <c r="B305" i="123"/>
  <c r="B306" i="123"/>
  <c r="B307" i="123"/>
  <c r="B308" i="123"/>
  <c r="B309" i="123"/>
  <c r="B312" i="123"/>
  <c r="B298" i="123"/>
  <c r="B297" i="123"/>
  <c r="P310" i="123"/>
  <c r="B310" i="123" s="1"/>
  <c r="B300" i="123"/>
  <c r="D264" i="123"/>
  <c r="D185" i="125"/>
  <c r="B83" i="125"/>
  <c r="B82" i="125"/>
  <c r="B80" i="125"/>
  <c r="B44" i="130"/>
  <c r="B38" i="130"/>
  <c r="B37" i="130"/>
  <c r="B35" i="130"/>
  <c r="B28" i="130"/>
  <c r="B9" i="130"/>
  <c r="D60" i="120" l="1"/>
  <c r="B32" i="125"/>
  <c r="B26" i="125"/>
  <c r="B15" i="125"/>
  <c r="B2" i="125"/>
  <c r="B2" i="129" s="1"/>
  <c r="D41" i="120"/>
  <c r="D40" i="120"/>
  <c r="B19" i="122" l="1"/>
  <c r="B8" i="122"/>
  <c r="B125" i="121"/>
  <c r="B107" i="121"/>
  <c r="B85" i="121"/>
  <c r="B79" i="121"/>
  <c r="B73" i="121"/>
  <c r="B60" i="121"/>
  <c r="B25" i="121"/>
  <c r="B5" i="121" l="1"/>
  <c r="P62" i="121" l="1"/>
  <c r="P250" i="125"/>
  <c r="O250" i="125"/>
  <c r="B229" i="123"/>
  <c r="B64" i="121"/>
  <c r="B69" i="121" s="1"/>
  <c r="E34" i="125"/>
  <c r="E33" i="125"/>
  <c r="E32" i="125"/>
  <c r="E27" i="125"/>
  <c r="E24" i="125"/>
  <c r="B62" i="121" l="1"/>
  <c r="P13" i="130"/>
  <c r="O13" i="130"/>
  <c r="P320" i="123" l="1"/>
  <c r="O320" i="123"/>
  <c r="D25" i="121" l="1"/>
  <c r="D73" i="121"/>
  <c r="D79" i="121"/>
  <c r="D125" i="121"/>
  <c r="D134" i="121"/>
  <c r="L21" i="125"/>
  <c r="K21" i="125"/>
  <c r="K37" i="125" l="1"/>
  <c r="L37" i="125"/>
  <c r="K40" i="125"/>
  <c r="L40" i="125"/>
  <c r="K25" i="125"/>
  <c r="L25" i="125"/>
  <c r="K28" i="125"/>
  <c r="L28" i="125"/>
  <c r="K34" i="125"/>
  <c r="L34" i="125"/>
  <c r="B209" i="123" l="1"/>
  <c r="D20" i="122" l="1"/>
  <c r="B20" i="122"/>
  <c r="B13" i="125"/>
  <c r="B12" i="125"/>
  <c r="P138" i="123" l="1"/>
  <c r="P274" i="125"/>
  <c r="P48" i="125"/>
  <c r="O274" i="125"/>
  <c r="O48" i="125"/>
  <c r="O138" i="123"/>
  <c r="J40" i="125" l="1"/>
  <c r="I40" i="125"/>
  <c r="H40" i="125"/>
  <c r="J37" i="125"/>
  <c r="I37" i="125"/>
  <c r="H37" i="125"/>
  <c r="J34" i="125"/>
  <c r="I34" i="125"/>
  <c r="H34" i="125"/>
  <c r="J28" i="125"/>
  <c r="I28" i="125"/>
  <c r="H28" i="125"/>
  <c r="J25" i="125"/>
  <c r="I25" i="125"/>
  <c r="H25" i="125"/>
  <c r="B139" i="121" l="1"/>
  <c r="E139" i="121"/>
  <c r="J139" i="121"/>
  <c r="O334" i="123" l="1"/>
  <c r="D24" i="122"/>
  <c r="B24" i="122"/>
  <c r="B151" i="123" l="1"/>
  <c r="B274" i="125"/>
  <c r="P270" i="125"/>
  <c r="O270" i="125"/>
  <c r="D272" i="125"/>
  <c r="B272" i="125"/>
  <c r="B256" i="125"/>
  <c r="B250" i="125"/>
  <c r="B252" i="125"/>
  <c r="B239" i="125"/>
  <c r="B224" i="125"/>
  <c r="B211" i="125"/>
  <c r="B237" i="125" l="1"/>
  <c r="B270" i="125"/>
  <c r="B198" i="125"/>
  <c r="B185" i="125"/>
  <c r="B182" i="125"/>
  <c r="G77" i="125"/>
  <c r="E77" i="125"/>
  <c r="B284" i="123"/>
  <c r="B289" i="123" s="1"/>
  <c r="B271" i="123"/>
  <c r="B239" i="123"/>
  <c r="B142" i="125"/>
  <c r="B126" i="125"/>
  <c r="B74" i="125"/>
  <c r="B38" i="125"/>
  <c r="B35" i="125"/>
  <c r="B42" i="130" s="1"/>
  <c r="E28" i="125"/>
  <c r="E26" i="125"/>
  <c r="E25" i="125"/>
  <c r="E23" i="125"/>
  <c r="G50" i="125"/>
  <c r="C50" i="125"/>
  <c r="B78" i="125"/>
  <c r="B48"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95" i="123"/>
  <c r="E295" i="123"/>
  <c r="B293" i="123"/>
  <c r="B296" i="123"/>
  <c r="F224" i="123"/>
  <c r="B238" i="123"/>
  <c r="B237" i="123"/>
  <c r="B236" i="123"/>
  <c r="B235" i="123"/>
  <c r="B234" i="123"/>
  <c r="B233" i="123"/>
  <c r="B232" i="123"/>
  <c r="B231" i="123"/>
  <c r="B230" i="123"/>
  <c r="B228" i="123"/>
  <c r="B227" i="123"/>
  <c r="B226" i="123"/>
  <c r="B225" i="123"/>
  <c r="B222" i="123"/>
  <c r="B248" i="123"/>
  <c r="B285" i="123"/>
  <c r="B280" i="123"/>
  <c r="B278" i="123"/>
  <c r="B279" i="123"/>
  <c r="J277" i="123"/>
  <c r="P281" i="123"/>
  <c r="P283" i="123"/>
  <c r="O281" i="123"/>
  <c r="O283" i="123"/>
  <c r="H277" i="123"/>
  <c r="F277" i="123"/>
  <c r="B275" i="123"/>
  <c r="E264" i="123"/>
  <c r="P265" i="123"/>
  <c r="P269" i="123"/>
  <c r="O265" i="123"/>
  <c r="O269" i="123"/>
  <c r="K78" i="123"/>
  <c r="I78" i="123"/>
  <c r="F78" i="123"/>
  <c r="C78" i="123"/>
  <c r="B74" i="123"/>
  <c r="B196" i="123"/>
  <c r="B164" i="123"/>
  <c r="B269" i="123" l="1"/>
  <c r="B265" i="123"/>
  <c r="B283" i="123"/>
  <c r="B288" i="123" s="1"/>
  <c r="B281" i="123"/>
  <c r="B286" i="123" s="1"/>
  <c r="B66" i="123" l="1"/>
  <c r="B61" i="123"/>
  <c r="B56" i="123"/>
  <c r="B54"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34" i="123"/>
  <c r="B320" i="123"/>
  <c r="B317" i="123"/>
  <c r="B244" i="123"/>
  <c r="B261" i="123"/>
  <c r="B183" i="123"/>
  <c r="B179" i="123"/>
  <c r="B138" i="123"/>
  <c r="B53" i="123"/>
  <c r="B50" i="123"/>
  <c r="J27" i="123"/>
  <c r="H27" i="123"/>
  <c r="F27" i="123"/>
  <c r="C27" i="123"/>
  <c r="B21" i="123"/>
  <c r="B12" i="123"/>
  <c r="B10" i="123"/>
  <c r="B9" i="123"/>
  <c r="B9" i="125" s="1"/>
  <c r="B8" i="123"/>
  <c r="B8" i="125" s="1"/>
  <c r="B15" i="122"/>
  <c r="B12" i="122"/>
  <c r="B10" i="122"/>
  <c r="L8" i="122"/>
  <c r="K8" i="122"/>
  <c r="J8" i="122"/>
  <c r="I8" i="122"/>
  <c r="H8" i="122"/>
  <c r="G8" i="122"/>
  <c r="F8" i="122"/>
  <c r="E8" i="122"/>
  <c r="D8" i="122"/>
  <c r="B4" i="122"/>
  <c r="J138" i="121"/>
  <c r="E138" i="121"/>
  <c r="B138" i="121"/>
  <c r="B136" i="121"/>
  <c r="L134" i="121"/>
  <c r="K134" i="121"/>
  <c r="J134" i="121"/>
  <c r="I134" i="121"/>
  <c r="H134" i="121"/>
  <c r="G134" i="121"/>
  <c r="F134" i="121"/>
  <c r="E134" i="121"/>
  <c r="B129" i="121"/>
  <c r="B131" i="121"/>
  <c r="B128" i="121"/>
  <c r="B127" i="121"/>
  <c r="L125" i="121"/>
  <c r="K125" i="121"/>
  <c r="J125" i="121"/>
  <c r="I125" i="121"/>
  <c r="H125" i="121"/>
  <c r="G125" i="121"/>
  <c r="F125" i="121"/>
  <c r="E125" i="121"/>
  <c r="B122" i="121"/>
  <c r="B117" i="121"/>
  <c r="B115" i="121"/>
  <c r="B113" i="121"/>
  <c r="B111" i="121"/>
  <c r="B109" i="121"/>
  <c r="B95" i="121"/>
  <c r="B94" i="121"/>
  <c r="B91" i="121"/>
  <c r="B89" i="121"/>
  <c r="B87" i="121"/>
  <c r="B81" i="121"/>
  <c r="L79" i="121"/>
  <c r="K79" i="121"/>
  <c r="J79" i="121"/>
  <c r="I79" i="121"/>
  <c r="H79" i="121"/>
  <c r="G79" i="121"/>
  <c r="F79" i="121"/>
  <c r="E79" i="121"/>
  <c r="P75" i="121"/>
  <c r="O75" i="121"/>
  <c r="D75" i="121" s="1"/>
  <c r="L73" i="121"/>
  <c r="K73" i="121"/>
  <c r="J73" i="121"/>
  <c r="I73" i="121"/>
  <c r="H73" i="121"/>
  <c r="G73" i="121"/>
  <c r="F73" i="121"/>
  <c r="E73" i="121"/>
  <c r="P29" i="121"/>
  <c r="O29" i="121"/>
  <c r="C29" i="121" s="1"/>
  <c r="B27" i="121"/>
  <c r="L25" i="121"/>
  <c r="K25" i="121"/>
  <c r="J25" i="121"/>
  <c r="I25" i="121"/>
  <c r="H25" i="121"/>
  <c r="G25" i="121"/>
  <c r="F25" i="121"/>
  <c r="E25" i="121"/>
  <c r="B5" i="122"/>
  <c r="B5" i="130" l="1"/>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sharedStrings.xml><?xml version="1.0" encoding="utf-8"?>
<sst xmlns="http://schemas.openxmlformats.org/spreadsheetml/2006/main" count="1123" uniqueCount="651">
  <si>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</si>
  <si>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</si>
  <si>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</si>
  <si>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</si>
  <si>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</si>
  <si>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</si>
  <si>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</si>
  <si>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</si>
  <si>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</si>
  <si>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</si>
  <si>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</si>
  <si>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</si>
  <si>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</si>
  <si>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</si>
  <si>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</si>
  <si>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</si>
  <si>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</si>
  <si>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</si>
  <si>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</si>
  <si>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</si>
  <si>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</si>
  <si>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</si>
  <si>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</si>
  <si>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</si>
  <si>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</si>
  <si>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</si>
  <si>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</si>
  <si>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</si>
  <si>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</si>
  <si>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</si>
  <si>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</si>
  <si>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</si>
  <si>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</si>
  <si>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</si>
  <si>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</si>
  <si>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</si>
  <si>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</si>
  <si>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</si>
  <si>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</si>
  <si>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</si>
  <si>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</si>
  <si>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</si>
  <si>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</si>
  <si>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</si>
  <si>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</si>
  <si>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</si>
  <si>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</si>
  <si>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</si>
  <si>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</si>
  <si>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</si>
  <si>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</si>
  <si>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</si>
  <si>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</si>
  <si>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</si>
  <si>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</si>
  <si>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</si>
  <si>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</si>
  <si>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</si>
  <si>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</si>
  <si>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</si>
  <si>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</si>
  <si>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</si>
  <si>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</si>
  <si>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</si>
  <si>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</si>
  <si>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</si>
  <si>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</si>
  <si>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</si>
  <si>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</si>
  <si>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</si>
  <si>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</si>
  <si>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</si>
  <si>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</si>
  <si>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</si>
  <si>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</si>
  <si>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</si>
  <si>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</si>
  <si>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</si>
  <si>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</si>
  <si>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</si>
  <si>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</si>
  <si>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</si>
  <si>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</si>
  <si>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</si>
  <si>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</si>
  <si>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</si>
  <si>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</si>
  <si>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</si>
  <si>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</si>
  <si>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</si>
  <si>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</si>
  <si>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</si>
  <si>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</si>
  <si>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</si>
  <si>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</si>
  <si>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</si>
  <si>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</si>
  <si>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</si>
  <si>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</si>
  <si>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</si>
  <si>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</si>
  <si>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</si>
  <si>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</si>
  <si>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</si>
  <si>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</si>
  <si>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</si>
  <si>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</si>
  <si>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</si>
  <si>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</si>
  <si>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</si>
  <si>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</si>
  <si>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</si>
  <si>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</si>
  <si>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</si>
  <si>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</si>
  <si>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</si>
  <si>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</si>
  <si>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</si>
  <si>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</si>
  <si>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</si>
  <si>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</si>
  <si>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</si>
  <si>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</si>
  <si>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</si>
  <si>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</si>
  <si>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</si>
  <si>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</si>
  <si>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</si>
  <si>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</si>
  <si>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</si>
  <si>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</si>
  <si>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</si>
  <si>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</si>
  <si>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</si>
  <si>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</si>
  <si>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</si>
  <si>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</si>
  <si>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</si>
  <si>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</si>
  <si>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</si>
  <si>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</si>
  <si>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</si>
  <si>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</si>
  <si>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</si>
  <si>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</si>
  <si>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</si>
  <si>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</si>
  <si>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</si>
  <si>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</si>
  <si>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</si>
  <si>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</si>
  <si>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</si>
  <si>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</si>
  <si>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</si>
  <si>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</si>
  <si>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</si>
  <si>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</si>
  <si>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</si>
  <si>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</si>
  <si>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</si>
  <si>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</si>
  <si>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</si>
  <si>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</si>
  <si>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</si>
  <si>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</si>
  <si>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</si>
  <si>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</si>
  <si>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</si>
  <si>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</si>
  <si>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</si>
  <si>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</si>
  <si>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</si>
  <si>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</si>
  <si>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</si>
  <si>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</si>
  <si>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</si>
  <si>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</si>
  <si>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</si>
  <si>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</si>
  <si>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</si>
  <si>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</si>
  <si>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</si>
  <si>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</si>
  <si>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</si>
  <si>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</si>
  <si>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</si>
  <si>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</si>
  <si>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</si>
  <si>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</si>
  <si>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</si>
  <si>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</si>
  <si>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</si>
  <si>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</si>
  <si>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</si>
  <si>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</si>
  <si>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</si>
  <si>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</si>
  <si>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</si>
  <si>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</si>
  <si>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</si>
  <si>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</si>
  <si>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</si>
  <si>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</si>
  <si>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</si>
  <si>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</si>
  <si>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</si>
  <si>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</si>
  <si>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</si>
  <si>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</si>
  <si>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</si>
  <si>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</si>
  <si>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</si>
  <si>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</si>
  <si>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</si>
  <si>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</si>
  <si>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</si>
  <si>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</si>
  <si>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</si>
  <si>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</si>
  <si>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</si>
  <si>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</si>
  <si>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</si>
  <si>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</si>
  <si>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</si>
  <si>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</si>
  <si>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</si>
  <si>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</si>
  <si>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</si>
  <si>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</si>
  <si>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</si>
  <si>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</si>
  <si>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</si>
  <si>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</si>
  <si>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</si>
  <si>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</si>
  <si>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</si>
  <si>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</si>
  <si>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</si>
  <si>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</si>
  <si>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</si>
  <si>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</si>
  <si>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</si>
  <si>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</si>
  <si>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</si>
  <si>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</si>
  <si>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</si>
  <si>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</si>
  <si>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</si>
  <si>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</si>
  <si>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</si>
  <si>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</si>
  <si>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</si>
  <si>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</si>
  <si>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</si>
  <si>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</si>
  <si>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</si>
  <si>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</si>
  <si>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</si>
  <si>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</si>
  <si>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</si>
  <si>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</si>
  <si>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</si>
  <si>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</si>
  <si>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</si>
  <si>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</si>
  <si>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</si>
  <si>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</si>
  <si>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</si>
  <si>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</si>
  <si>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</si>
  <si>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</si>
  <si>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</si>
  <si>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</si>
  <si>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</si>
  <si>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Explain whether your firm, or your firm's customers, are willing to pay a price premium for the goods if produced in Canada and identify the amount of that premium?</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</si>
  <si>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</si>
  <si>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</si>
  <si>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</si>
  <si>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</si>
  <si>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</si>
  <si>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</si>
  <si>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</si>
  <si>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</si>
  <si>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</si>
  <si>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</si>
  <si>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</si>
  <si>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</si>
  <si>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</si>
  <si>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</si>
  <si>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</si>
  <si>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</si>
  <si>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</si>
  <si>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</si>
  <si>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</si>
  <si>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</si>
  <si>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</si>
  <si>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</si>
  <si>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</si>
  <si>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</si>
  <si>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</si>
  <si>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</si>
  <si>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Do commercial or structural quality goods differ in price? If so, please explain.</t>
  </si>
  <si>
    <t>Les marchandises de qualité commerciale ou de construction ont-elles des prix qui diffèrent? Si oui, veuillez expliquer.</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</si>
  <si>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</si>
  <si>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</si>
  <si>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</si>
  <si>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</si>
  <si>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</si>
  <si>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</si>
  <si>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</si>
  <si>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</si>
  <si>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</si>
  <si>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</si>
  <si>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</si>
  <si>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t>
  </si>
  <si>
    <t>HS Codes prior to change</t>
  </si>
  <si>
    <t>Date of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</si>
  <si>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</si>
  <si>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</si>
  <si>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</si>
  <si>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</si>
  <si>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</si>
  <si>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</si>
  <si>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</si>
  <si>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</si>
  <si>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</si>
  <si>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</si>
  <si>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</si>
  <si>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</si>
  <si>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</si>
  <si>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</si>
  <si>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</si>
  <si>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</si>
  <si>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</si>
  <si>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</si>
  <si>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</si>
  <si>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Unit of measure (singular)</t>
  </si>
  <si>
    <t>US</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</si>
  <si>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</si>
  <si>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</si>
  <si>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</si>
  <si>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</si>
  <si>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</si>
  <si>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</si>
  <si>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</si>
  <si>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</si>
  <si>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</si>
  <si>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</si>
  <si>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</si>
  <si>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</si>
  <si>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</si>
  <si>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</si>
  <si>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</si>
  <si>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</si>
  <si>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</si>
  <si>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</si>
  <si>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</si>
  <si>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</si>
  <si>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</si>
  <si>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</si>
  <si>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</si>
  <si>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</si>
  <si>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</si>
  <si>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</si>
  <si>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</si>
  <si>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</si>
  <si>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</si>
  <si>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</si>
  <si>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</si>
  <si>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</si>
  <si>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</si>
  <si>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</si>
  <si>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</si>
  <si>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</si>
  <si>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</si>
  <si>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</si>
  <si>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</si>
  <si>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</si>
  <si>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</si>
  <si>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</si>
  <si>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</si>
  <si>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</si>
  <si>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</si>
  <si>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</si>
  <si>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</si>
  <si>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</si>
  <si>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</si>
  <si>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</si>
  <si>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</si>
  <si>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</si>
  <si>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Expliquez si votre entreprise, ou vos clients, sont prêts à payer un prix plus élevé pour les marchandises si elles sont produites au Canada et indiquez le montant de cette prime.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</si>
  <si>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</si>
  <si>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</si>
  <si>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</si>
  <si>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</si>
  <si>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DEVEZ-VOUS REMPLIR CE QUESTIONNAIRE?</t>
  </si>
  <si>
    <t>Valeur d’achat nette rendue (coût de revient)</t>
  </si>
  <si>
    <t>les pays sujets</t>
  </si>
  <si>
    <t>Achats de marchandises pour lesquelles vous êtes l'importateur attitré aux fins de douanes</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</si>
  <si>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</si>
  <si>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</si>
  <si>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</si>
  <si>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</si>
  <si>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</si>
  <si>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</si>
  <si>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</si>
  <si>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</si>
  <si>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</si>
  <si>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</si>
  <si>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</si>
  <si>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</si>
  <si>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</si>
  <si>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</si>
  <si>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</si>
  <si>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</si>
  <si>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</si>
  <si>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</si>
  <si>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</si>
  <si>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</si>
  <si>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</si>
  <si>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</si>
  <si>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</si>
  <si>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</si>
  <si>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</si>
  <si>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</si>
  <si>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</si>
  <si>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</si>
  <si>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</si>
  <si>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</si>
  <si>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</si>
  <si>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</si>
  <si>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</si>
  <si>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</si>
  <si>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</si>
  <si>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</si>
  <si>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</si>
  <si>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</si>
  <si>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</si>
  <si>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</si>
  <si>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</si>
  <si>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</si>
  <si>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</si>
  <si>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</si>
  <si>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</si>
  <si>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</si>
  <si>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</si>
  <si>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</si>
  <si>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</si>
  <si>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</si>
  <si>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 xml:space="preserve">Are the goods that are domestically produced and the goods that are imported sold through the same channels of distribution? </t>
  </si>
  <si>
    <t>If your firm is an end user, indicate your primary industries.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</si>
  <si>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</si>
  <si>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</si>
  <si>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</si>
  <si>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dumping and the subsidizing</t>
  </si>
  <si>
    <t>le dumping et le subventionnement </t>
  </si>
  <si>
    <t>China</t>
  </si>
  <si>
    <t>la Chine</t>
  </si>
  <si>
    <t>Jan-Mar 2025</t>
  </si>
  <si>
    <t>janv.-mars 2025</t>
  </si>
  <si>
    <t>Jan-Mar 2026</t>
  </si>
  <si>
    <t>janv.-mars 2026</t>
  </si>
  <si>
    <t>Nicole Lalonde</t>
  </si>
  <si>
    <t xml:space="preserve">nicole.lalonde@tribunal.gc.ca </t>
  </si>
  <si>
    <t>343-574-8274</t>
  </si>
  <si>
    <t>Paula Place</t>
  </si>
  <si>
    <t>paula.place@tribunal.gc.ca</t>
  </si>
  <si>
    <t>343-574-3196</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</si>
  <si>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</si>
  <si>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</si>
  <si>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</si>
  <si>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metre</t>
  </si>
  <si>
    <t>mètre</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</si>
  <si>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</si>
  <si>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</si>
  <si>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</si>
  <si>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</si>
  <si>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End Users/Retailers</t>
  </si>
  <si>
    <t>Distributors</t>
  </si>
  <si>
    <t>distributeurs</t>
  </si>
  <si>
    <t>utilisateurs finals/détaillants</t>
  </si>
  <si>
    <t>Utilisateur final/Détaillant</t>
  </si>
  <si>
    <t>End user/Retailer</t>
  </si>
  <si>
    <t>Indicate if your firm certifies or qualifies its suppliers of the goods.</t>
  </si>
  <si>
    <t>Indiquez si votre entreprise certifie ou qualifie ses fournisseurs de marchandises.</t>
  </si>
  <si>
    <t>unarmoured building cables</t>
  </si>
  <si>
    <t>câbles de bâtiments non armés</t>
  </si>
  <si>
    <t>August 20, 2026</t>
  </si>
  <si>
    <t>20 août 2026</t>
  </si>
  <si>
    <t>Question No.</t>
  </si>
  <si>
    <t>QUESTION</t>
  </si>
  <si>
    <t>Purchaser</t>
  </si>
  <si>
    <t>TAB:</t>
  </si>
  <si>
    <t xml:space="preserve">Public </t>
  </si>
  <si>
    <t>P-Q1.</t>
  </si>
  <si>
    <t>Firm's trade level:</t>
  </si>
  <si>
    <t>FIRMS</t>
  </si>
  <si>
    <t>Distributors / Distributeurs</t>
  </si>
  <si>
    <t>End Users/Retailers / Utilisateurs finals/Détaillants</t>
  </si>
  <si>
    <t>P-Q3.</t>
  </si>
  <si>
    <t>Distributor - Primary Industries of Firm's Customers:</t>
  </si>
  <si>
    <t>Industry 1</t>
  </si>
  <si>
    <t>Industry 2</t>
  </si>
  <si>
    <t>Industry 3</t>
  </si>
  <si>
    <t>End-User  - Primary Industries of Firm's Customers:</t>
  </si>
  <si>
    <t>P-Q7.</t>
  </si>
  <si>
    <t>Is there an interest in purchasing "domestically produced" or "made in Canada" goods?</t>
  </si>
  <si>
    <t>Substitutability</t>
  </si>
  <si>
    <t>Always / Toujours</t>
  </si>
  <si>
    <t>Usually / Généralement</t>
  </si>
  <si>
    <t>Sometimes / Parfois</t>
  </si>
  <si>
    <t>Never / Jamais</t>
  </si>
  <si>
    <t>If yes - Explanation:</t>
  </si>
  <si>
    <t>P-Q8.</t>
  </si>
  <si>
    <t>Is your firm, or are your firm's customers, willing to pay a premium for, "domestically produced" or “made in Canada”?</t>
  </si>
  <si>
    <t>Yes / Oui</t>
  </si>
  <si>
    <t>No / Non</t>
  </si>
  <si>
    <t>P-Q12.</t>
  </si>
  <si>
    <t>Are domestically produced goods sold through the same channels of distribution as imported goods?</t>
  </si>
  <si>
    <t>P-Q11.</t>
  </si>
  <si>
    <t>What are the principal factors when choosing a supplier of the goods?</t>
  </si>
  <si>
    <t>PurchaseProc</t>
  </si>
  <si>
    <t>Use V  [very] , S [somewhat] , N [not] to indicate the firm's response:</t>
  </si>
  <si>
    <t>Answer here</t>
  </si>
  <si>
    <t>P-Q4.</t>
  </si>
  <si>
    <t>What alternative products exist for the subject goods?</t>
  </si>
  <si>
    <t>Prod 1:</t>
  </si>
  <si>
    <t>[ name product here ]</t>
  </si>
  <si>
    <t>Type of product</t>
  </si>
  <si>
    <t>Reasonable Alternative</t>
  </si>
  <si>
    <t>Restrictions / Limitation</t>
  </si>
  <si>
    <t>Minimum percentage decrease</t>
  </si>
  <si>
    <t>Prod 2:</t>
  </si>
  <si>
    <t>Prod 3:</t>
  </si>
  <si>
    <t>Prod 4:</t>
  </si>
  <si>
    <t>Prod 5:</t>
  </si>
  <si>
    <t>Prod 6:</t>
  </si>
  <si>
    <t>Prod 7:</t>
  </si>
  <si>
    <t>Prod 8:</t>
  </si>
  <si>
    <t>Prod 9:</t>
  </si>
  <si>
    <t>Prod 10:</t>
  </si>
  <si>
    <t>Confirm</t>
  </si>
  <si>
    <t>P-Q1</t>
  </si>
  <si>
    <t xml:space="preserve"> Purchases and Product Knowledge by Country of Origin</t>
  </si>
  <si>
    <t>Firms</t>
  </si>
  <si>
    <t>Known country of origin</t>
  </si>
  <si>
    <t>Domestic producers  |  Producteurs nationaux</t>
  </si>
  <si>
    <t>Subject imports  |  Importations visées</t>
  </si>
  <si>
    <t>China  |  Chine</t>
  </si>
  <si>
    <t>Non-subject imports  |  Importations non visées</t>
  </si>
  <si>
    <t>United States  |  États-Unis</t>
  </si>
  <si>
    <t>Other countries  |  Autres pays</t>
  </si>
  <si>
    <t>Other Countries / Other Countries</t>
  </si>
  <si>
    <t>Unknown country of origin</t>
  </si>
  <si>
    <t>Purchased from a domestic producer</t>
  </si>
  <si>
    <t>Purchased from another source</t>
  </si>
  <si>
    <t>Subject Countries</t>
  </si>
  <si>
    <t>Non-subject Countries</t>
  </si>
  <si>
    <t>I - 2025</t>
  </si>
  <si>
    <t>I - 2026</t>
  </si>
  <si>
    <t>Public</t>
  </si>
  <si>
    <t>P-Q13.</t>
  </si>
  <si>
    <t>Interchangeability</t>
  </si>
  <si>
    <t>P-Q14.</t>
  </si>
  <si>
    <t>Delivery Times</t>
  </si>
  <si>
    <t>MINIMUM</t>
  </si>
  <si>
    <t>Purchases  of Domestically Produced Goods</t>
  </si>
  <si>
    <t>From Domestic Producers / Auprès des producteurs nationaux</t>
  </si>
  <si>
    <t>From Distributors / Auprès des distributeurs</t>
  </si>
  <si>
    <t>Purchases of Imported Goods from Distributors</t>
  </si>
  <si>
    <t>Purchases when Importer of Record</t>
  </si>
  <si>
    <t>MAXIMUM</t>
  </si>
  <si>
    <t>Pro</t>
  </si>
  <si>
    <t>C-Q6.</t>
  </si>
  <si>
    <t>Factors affecting purchasing decision</t>
  </si>
  <si>
    <t>Other factors</t>
  </si>
  <si>
    <t>Autres facteurs</t>
  </si>
  <si>
    <t>Specify Other factors:</t>
  </si>
  <si>
    <t>Use C [for comparable], A [for Canada], B [for China] to indicate which country has the advantage</t>
  </si>
  <si>
    <t>P-Q15.</t>
  </si>
  <si>
    <t>Canada vs. China  |  Chine</t>
  </si>
  <si>
    <t>Compare</t>
  </si>
  <si>
    <t>Other factors that are comparable with advantages to neither Canada nor China include:</t>
  </si>
  <si>
    <t>Other factors where China have the advantage include:</t>
  </si>
  <si>
    <t>C-Q5.</t>
  </si>
  <si>
    <t>How many suppliers does firm contact prior to purchase?</t>
  </si>
  <si>
    <t>More than 3 / Plus de 3</t>
  </si>
  <si>
    <t>C-Q7.</t>
  </si>
  <si>
    <t>Method of Establishing a Price:</t>
  </si>
  <si>
    <t>Other</t>
  </si>
  <si>
    <t>C-Q8.</t>
  </si>
  <si>
    <t>Once product meets spec. how often does lowest net price offered win a contract sale?</t>
  </si>
  <si>
    <t>PriceRespon</t>
  </si>
  <si>
    <t>C-Q9.</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</si>
  <si>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</si>
  <si>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</si>
  <si>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</si>
  <si>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</si>
  <si>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</si>
  <si>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</si>
  <si>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</si>
  <si>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</si>
  <si>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C-Q10.</t>
  </si>
  <si>
    <t>Which country tends to be the price leader?</t>
  </si>
  <si>
    <t>C-Q1.</t>
  </si>
  <si>
    <t>Volume and value of purchases</t>
  </si>
  <si>
    <t>PurchaseBehav</t>
  </si>
  <si>
    <t>Volume</t>
  </si>
  <si>
    <t>Value</t>
  </si>
  <si>
    <t>Unit Value</t>
  </si>
  <si>
    <t>2025 Interim</t>
  </si>
  <si>
    <t>2026 Interim</t>
  </si>
  <si>
    <t>Firm's Purchases by % 2023</t>
  </si>
  <si>
    <t>List</t>
  </si>
  <si>
    <t>Unknown country of origin / Pays d’origine inconnu</t>
  </si>
  <si>
    <t>Firm's Purchases by % 2024</t>
  </si>
  <si>
    <t>Firm's Purchases by % 2025</t>
  </si>
  <si>
    <t>Firm's Purchases by % 2025 Interim</t>
  </si>
  <si>
    <t>Firm's Purchases by % 2026 Interim</t>
  </si>
  <si>
    <t>C-Q3.</t>
  </si>
  <si>
    <t>Contacted by Suppliers in 2025 - Producer</t>
  </si>
  <si>
    <t>Contacted by Suppliers in 2025 - Distributors</t>
  </si>
  <si>
    <t>C-Q11.</t>
  </si>
  <si>
    <t>Does firm require suppliers to be certified?</t>
  </si>
  <si>
    <t>If C-Q14 &gt; 0 = Yes</t>
  </si>
  <si>
    <t>C-Q16.</t>
  </si>
  <si>
    <t>What % of firm's purchases of subject good required certification / pre-qualification?</t>
  </si>
  <si>
    <t>C-Q12.</t>
  </si>
  <si>
    <t>What timing is required for suppliers to be certified?</t>
  </si>
  <si>
    <t>months:</t>
  </si>
  <si>
    <t>C-Q17.</t>
  </si>
  <si>
    <t>Does firm buy under contract?</t>
  </si>
  <si>
    <t>If C-Q16 &gt; 0 = Yes</t>
  </si>
  <si>
    <t>C-Q18.</t>
  </si>
  <si>
    <t>What % of firm's purchases of subject good were bought under contract?</t>
  </si>
  <si>
    <t>C-Q20.</t>
  </si>
  <si>
    <t>What is the average timing of these contracts?</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</si>
  <si>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</si>
  <si>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</si>
  <si>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</si>
  <si>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</si>
  <si>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</si>
  <si>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PURCHASER QUESTIONNAIRE | QUESTIONNAIRE À L'INTENTION DES ACHETEURS</t>
  </si>
  <si>
    <t>PURCHASER QUESTIONNAIRE</t>
  </si>
  <si>
    <t>Analyst 3</t>
  </si>
  <si>
    <t>Jornette Dangbedji</t>
  </si>
  <si>
    <t>jornette.dangbedji@tribunal.gc.ca</t>
  </si>
  <si>
    <t>613-408-8743</t>
  </si>
  <si>
    <t xml:space="preserve"> </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</si>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</sst>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0"/>
    <numFmt numFmtId="169" formatCode="_-* #,##0_-;\-* #,##0_-;_-* &quot;-&quot;??_-;_-@_-"/>
  </numFmts>
  <fonts count="78"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sz val="10.5"/>
      <color theme="1"/>
      <name val="Aptos"/>
      <family val="2"/>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9"/>
      <color indexed="81"/>
      <name val="Tahoma"/>
      <family val="2"/>
    </font>
    <font>
      <u/>
      <sz val="11"/>
      <color theme="10"/>
      <name val="Calibri"/>
      <family val="2"/>
      <scheme val="minor"/>
    </font>
    <font>
      <b/>
      <sz val="10"/>
      <name val="Calibri"/>
      <family val="2"/>
      <scheme val="minor"/>
    </font>
    <font>
      <sz val="10"/>
      <name val="Calibri"/>
      <family val="2"/>
      <scheme val="minor"/>
    </font>
    <font>
      <b/>
      <i/>
      <sz val="10"/>
      <name val="Calibri"/>
      <family val="2"/>
      <scheme val="minor"/>
    </font>
    <font>
      <strike/>
      <sz val="10"/>
      <name val="Calibri"/>
      <family val="2"/>
      <scheme val="minor"/>
    </font>
    <font>
      <i/>
      <sz val="10"/>
      <name val="Calibri"/>
      <family val="2"/>
      <scheme val="minor"/>
    </font>
    <font>
      <b/>
      <u/>
      <sz val="10"/>
      <name val="Calibri"/>
      <family val="2"/>
      <scheme val="minor"/>
    </font>
    <font>
      <b/>
      <u/>
      <sz val="10"/>
      <color theme="1"/>
      <name val="Calibri"/>
      <family val="2"/>
      <scheme val="minor"/>
    </font>
    <font>
      <b/>
      <sz val="11"/>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theme="9" tint="0.39997558519241921"/>
        <bgColor indexed="64"/>
      </patternFill>
    </fill>
    <fill>
      <patternFill patternType="solid">
        <fgColor theme="0" tint="-4.9989318521683403E-2"/>
        <bgColor indexed="64"/>
      </patternFill>
    </fill>
  </fills>
  <borders count="7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hair">
        <color indexed="64"/>
      </top>
      <bottom/>
      <diagonal/>
    </border>
    <border>
      <left/>
      <right style="thin">
        <color indexed="64"/>
      </right>
      <top style="hair">
        <color indexed="64"/>
      </top>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25708">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xf numFmtId="0" fontId="69" fillId="0" borderId="0" applyNumberFormat="0" applyFill="0" applyBorder="0" applyAlignment="0" applyProtection="0"/>
  </cellStyleXfs>
  <cellXfs count="594">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49" fillId="0" borderId="6" xfId="0" applyFont="1" applyBorder="1" applyAlignment="1">
      <alignment horizontal="centerContinuous" vertical="top" wrapText="1"/>
    </xf>
    <xf numFmtId="0" fontId="51" fillId="2" borderId="0" xfId="0" applyFont="1" applyFill="1" applyAlignment="1">
      <alignment vertical="top" wrapText="1"/>
    </xf>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61" fillId="0" borderId="0" xfId="0" applyFont="1" applyAlignment="1">
      <alignment vertical="top"/>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62" fillId="37" borderId="0" xfId="0" applyFont="1" applyFill="1"/>
    <xf numFmtId="0" fontId="49" fillId="37" borderId="0" xfId="0" applyFont="1" applyFill="1" applyAlignment="1">
      <alignment wrapText="1"/>
    </xf>
    <xf numFmtId="0" fontId="49" fillId="37" borderId="0" xfId="0" applyFont="1" applyFill="1" applyAlignment="1">
      <alignment vertical="top" wrapText="1"/>
    </xf>
    <xf numFmtId="0" fontId="63" fillId="37" borderId="0" xfId="0" applyFont="1" applyFill="1"/>
    <xf numFmtId="0" fontId="62"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65" fillId="0" borderId="0" xfId="0" applyFont="1" applyAlignment="1">
      <alignment vertical="center"/>
    </xf>
    <xf numFmtId="0" fontId="57" fillId="0" borderId="0" xfId="922" applyNumberFormat="1" applyFont="1" applyFill="1" applyBorder="1" applyAlignment="1" applyProtection="1">
      <alignment vertical="top" wrapText="1"/>
    </xf>
    <xf numFmtId="0" fontId="64"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9" fontId="56" fillId="35" borderId="22" xfId="25706" applyFont="1" applyFill="1" applyBorder="1" applyAlignment="1" applyProtection="1">
      <alignment horizontal="center" vertical="top" wrapText="1"/>
      <protection locked="0"/>
    </xf>
    <xf numFmtId="165" fontId="56" fillId="36" borderId="52" xfId="1" applyFont="1" applyFill="1" applyBorder="1" applyAlignment="1" applyProtection="1">
      <alignment horizontal="right" vertical="center" wrapText="1"/>
    </xf>
    <xf numFmtId="165" fontId="56" fillId="36" borderId="53" xfId="1" applyFont="1" applyFill="1" applyBorder="1" applyAlignment="1" applyProtection="1">
      <alignment horizontal="right" vertical="center" wrapText="1"/>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0" fontId="47" fillId="0" borderId="9" xfId="0" applyFont="1" applyBorder="1" applyAlignment="1">
      <alignment horizontal="left" vertical="top"/>
    </xf>
    <xf numFmtId="0" fontId="56" fillId="0" borderId="0" xfId="0" applyFont="1" applyAlignment="1">
      <alignment horizontal="left"/>
    </xf>
    <xf numFmtId="0" fontId="49" fillId="0" borderId="0" xfId="0" quotePrefix="1" applyFont="1"/>
    <xf numFmtId="49" fontId="49" fillId="0" borderId="0" xfId="0" quotePrefix="1" applyNumberFormat="1" applyFont="1"/>
    <xf numFmtId="0" fontId="69" fillId="0" borderId="0" xfId="25707" applyAlignment="1"/>
    <xf numFmtId="0" fontId="47" fillId="0" borderId="10" xfId="0" applyFont="1" applyBorder="1" applyAlignment="1">
      <alignment horizontal="left" vertical="top"/>
    </xf>
    <xf numFmtId="0" fontId="50" fillId="38" borderId="22" xfId="0" applyFont="1" applyFill="1" applyBorder="1" applyAlignment="1">
      <alignment horizontal="center" vertical="center" wrapText="1"/>
    </xf>
    <xf numFmtId="0" fontId="70" fillId="40" borderId="0" xfId="531" applyFont="1" applyFill="1" applyAlignment="1">
      <alignment horizontal="center"/>
    </xf>
    <xf numFmtId="0" fontId="70" fillId="40" borderId="10" xfId="531" applyFont="1" applyFill="1" applyBorder="1" applyAlignment="1">
      <alignment horizontal="center"/>
    </xf>
    <xf numFmtId="0" fontId="70" fillId="40" borderId="0" xfId="0" applyFont="1" applyFill="1" applyAlignment="1">
      <alignment horizontal="center" wrapText="1"/>
    </xf>
    <xf numFmtId="0" fontId="71" fillId="40" borderId="0" xfId="0" applyFont="1" applyFill="1" applyAlignment="1">
      <alignment horizontal="center"/>
    </xf>
    <xf numFmtId="0" fontId="71" fillId="41" borderId="0" xfId="531" applyFont="1" applyFill="1"/>
    <xf numFmtId="0" fontId="71" fillId="41" borderId="0" xfId="531" applyFont="1" applyFill="1" applyAlignment="1">
      <alignment horizontal="centerContinuous"/>
    </xf>
    <xf numFmtId="0" fontId="71" fillId="41" borderId="10" xfId="531" applyFont="1" applyFill="1" applyBorder="1" applyAlignment="1">
      <alignment horizontal="centerContinuous"/>
    </xf>
    <xf numFmtId="0" fontId="71" fillId="41" borderId="0" xfId="531" applyFont="1" applyFill="1" applyAlignment="1">
      <alignment horizontal="center"/>
    </xf>
    <xf numFmtId="168" fontId="70" fillId="2" borderId="0" xfId="531" applyNumberFormat="1" applyFont="1" applyFill="1" applyAlignment="1">
      <alignment horizontal="left" vertical="center"/>
    </xf>
    <xf numFmtId="168" fontId="70" fillId="2" borderId="0" xfId="531" applyNumberFormat="1" applyFont="1" applyFill="1" applyAlignment="1">
      <alignment horizontal="left" vertical="center" wrapText="1"/>
    </xf>
    <xf numFmtId="168" fontId="70" fillId="2" borderId="10" xfId="531" applyNumberFormat="1" applyFont="1" applyFill="1" applyBorder="1" applyAlignment="1">
      <alignment horizontal="left" vertical="center" wrapText="1"/>
    </xf>
    <xf numFmtId="0" fontId="7" fillId="0" borderId="0" xfId="0" applyFont="1" applyAlignment="1">
      <alignment horizontal="center" wrapText="1"/>
    </xf>
    <xf numFmtId="0" fontId="71" fillId="0" borderId="0" xfId="531" applyFont="1" applyAlignment="1">
      <alignment horizontal="center"/>
    </xf>
    <xf numFmtId="0" fontId="71" fillId="0" borderId="10" xfId="531" applyFont="1" applyBorder="1" applyAlignment="1">
      <alignment horizontal="center"/>
    </xf>
    <xf numFmtId="0" fontId="7" fillId="0" borderId="0" xfId="0" applyFont="1" applyAlignment="1">
      <alignment horizontal="center"/>
    </xf>
    <xf numFmtId="0" fontId="70" fillId="37" borderId="0" xfId="531" applyFont="1" applyFill="1" applyAlignment="1">
      <alignment horizontal="right"/>
    </xf>
    <xf numFmtId="0" fontId="72" fillId="37" borderId="0" xfId="531" applyFont="1" applyFill="1" applyAlignment="1">
      <alignment horizontal="center"/>
    </xf>
    <xf numFmtId="0" fontId="72" fillId="37" borderId="10" xfId="531" applyFont="1" applyFill="1" applyBorder="1" applyAlignment="1">
      <alignment horizontal="center"/>
    </xf>
    <xf numFmtId="0" fontId="7" fillId="37" borderId="0" xfId="0" applyFont="1" applyFill="1" applyAlignment="1">
      <alignment horizontal="center"/>
    </xf>
    <xf numFmtId="0" fontId="70" fillId="0" borderId="0" xfId="531" applyFont="1" applyAlignment="1">
      <alignment horizontal="right"/>
    </xf>
    <xf numFmtId="0" fontId="70" fillId="0" borderId="0" xfId="531" applyFont="1" applyAlignment="1">
      <alignment horizontal="left"/>
    </xf>
    <xf numFmtId="0" fontId="70" fillId="0" borderId="0" xfId="531" applyFont="1" applyAlignment="1">
      <alignment horizontal="left" indent="1"/>
    </xf>
    <xf numFmtId="0" fontId="70" fillId="0" borderId="10" xfId="531" applyFont="1" applyBorder="1" applyAlignment="1">
      <alignment horizontal="left" indent="1"/>
    </xf>
    <xf numFmtId="0" fontId="70" fillId="42" borderId="0" xfId="531" applyFont="1" applyFill="1" applyAlignment="1" applyProtection="1">
      <alignment horizontal="center"/>
      <protection locked="0"/>
    </xf>
    <xf numFmtId="0" fontId="71" fillId="0" borderId="0" xfId="531" applyFont="1" applyAlignment="1">
      <alignment horizontal="left" indent="1"/>
    </xf>
    <xf numFmtId="0" fontId="71" fillId="0" borderId="0" xfId="531" applyFont="1" applyAlignment="1">
      <alignment horizontal="left"/>
    </xf>
    <xf numFmtId="0" fontId="71" fillId="0" borderId="10" xfId="531" applyFont="1" applyBorder="1" applyAlignment="1">
      <alignment horizontal="left"/>
    </xf>
    <xf numFmtId="0" fontId="71" fillId="0" borderId="0" xfId="531" applyFont="1" applyProtection="1">
      <protection locked="0"/>
    </xf>
    <xf numFmtId="0" fontId="73" fillId="0" borderId="0" xfId="531" applyFont="1" applyProtection="1">
      <protection locked="0"/>
    </xf>
    <xf numFmtId="0" fontId="74" fillId="0" borderId="0" xfId="531" applyFont="1" applyAlignment="1">
      <alignment horizontal="left" indent="1"/>
    </xf>
    <xf numFmtId="0" fontId="74" fillId="0" borderId="0" xfId="531" applyFont="1" applyAlignment="1">
      <alignment horizontal="left"/>
    </xf>
    <xf numFmtId="0" fontId="74" fillId="0" borderId="10" xfId="531" applyFont="1" applyBorder="1" applyAlignment="1">
      <alignment horizontal="left"/>
    </xf>
    <xf numFmtId="0" fontId="70" fillId="0" borderId="0" xfId="531" applyFont="1" applyAlignment="1">
      <alignment horizontal="left" wrapText="1" indent="1"/>
    </xf>
    <xf numFmtId="0" fontId="70" fillId="0" borderId="10" xfId="531" applyFont="1" applyBorder="1" applyAlignment="1">
      <alignment horizontal="left" wrapText="1" indent="1"/>
    </xf>
    <xf numFmtId="0" fontId="70" fillId="42" borderId="0" xfId="531" applyFont="1" applyFill="1" applyProtection="1">
      <protection locked="0"/>
    </xf>
    <xf numFmtId="0" fontId="71" fillId="0" borderId="0" xfId="531" applyFont="1" applyAlignment="1">
      <alignment horizontal="left" indent="2"/>
    </xf>
    <xf numFmtId="0" fontId="71" fillId="0" borderId="10" xfId="531" applyFont="1" applyBorder="1" applyAlignment="1">
      <alignment horizontal="left" indent="2"/>
    </xf>
    <xf numFmtId="0" fontId="70" fillId="0" borderId="0" xfId="23036" applyFont="1" applyAlignment="1">
      <alignment horizontal="right"/>
    </xf>
    <xf numFmtId="0" fontId="70" fillId="0" borderId="0" xfId="23036" applyFont="1" applyAlignment="1">
      <alignment horizontal="left" wrapText="1" indent="1"/>
    </xf>
    <xf numFmtId="0" fontId="70" fillId="0" borderId="0" xfId="23036" applyFont="1" applyAlignment="1">
      <alignment horizontal="left"/>
    </xf>
    <xf numFmtId="0" fontId="44" fillId="0" borderId="0" xfId="0" applyFont="1"/>
    <xf numFmtId="0" fontId="0" fillId="0" borderId="10" xfId="0" applyBorder="1"/>
    <xf numFmtId="0" fontId="0" fillId="0" borderId="0" xfId="0" applyAlignment="1">
      <alignment horizontal="center"/>
    </xf>
    <xf numFmtId="0" fontId="73" fillId="0" borderId="0" xfId="23036" applyFont="1" applyProtection="1">
      <protection locked="0"/>
    </xf>
    <xf numFmtId="0" fontId="71" fillId="0" borderId="0" xfId="420" applyFont="1" applyAlignment="1">
      <alignment horizontal="left" vertical="top" indent="2"/>
    </xf>
    <xf numFmtId="0" fontId="71" fillId="0" borderId="0" xfId="420" applyFont="1" applyAlignment="1">
      <alignment horizontal="left" vertical="top"/>
    </xf>
    <xf numFmtId="0" fontId="71" fillId="0" borderId="0" xfId="23036" applyFont="1" applyAlignment="1">
      <alignment horizontal="left" indent="2"/>
    </xf>
    <xf numFmtId="0" fontId="71" fillId="0" borderId="0" xfId="23036" applyFont="1" applyAlignment="1">
      <alignment horizontal="left"/>
    </xf>
    <xf numFmtId="0" fontId="72" fillId="43" borderId="61" xfId="420" applyFont="1" applyFill="1" applyBorder="1" applyAlignment="1">
      <alignment horizontal="center"/>
    </xf>
    <xf numFmtId="0" fontId="71" fillId="0" borderId="0" xfId="531" applyFont="1"/>
    <xf numFmtId="0" fontId="71" fillId="0" borderId="0" xfId="531" applyFont="1" applyAlignment="1">
      <alignment horizontal="left" indent="3"/>
    </xf>
    <xf numFmtId="0" fontId="71" fillId="0" borderId="0" xfId="531" applyFont="1" applyAlignment="1" applyProtection="1">
      <alignment horizontal="left" indent="1"/>
      <protection locked="0"/>
    </xf>
    <xf numFmtId="0" fontId="74" fillId="0" borderId="0" xfId="531" applyFont="1" applyAlignment="1">
      <alignment horizontal="left" indent="2"/>
    </xf>
    <xf numFmtId="0" fontId="74" fillId="0" borderId="10" xfId="531" applyFont="1" applyBorder="1" applyAlignment="1">
      <alignment horizontal="left" indent="2"/>
    </xf>
    <xf numFmtId="168" fontId="70" fillId="0" borderId="0" xfId="531" applyNumberFormat="1" applyFont="1" applyAlignment="1">
      <alignment horizontal="left"/>
    </xf>
    <xf numFmtId="168" fontId="70" fillId="0" borderId="10" xfId="531" applyNumberFormat="1" applyFont="1" applyBorder="1" applyAlignment="1">
      <alignment horizontal="left"/>
    </xf>
    <xf numFmtId="0" fontId="70" fillId="42" borderId="0" xfId="531" applyFont="1" applyFill="1" applyAlignment="1">
      <alignment horizontal="center"/>
    </xf>
    <xf numFmtId="0" fontId="72" fillId="0" borderId="0" xfId="531" applyFont="1" applyAlignment="1">
      <alignment horizontal="center"/>
    </xf>
    <xf numFmtId="0" fontId="72" fillId="0" borderId="10" xfId="531" applyFont="1" applyBorder="1" applyAlignment="1">
      <alignment horizontal="center"/>
    </xf>
    <xf numFmtId="0" fontId="75" fillId="0" borderId="0" xfId="531" applyFont="1" applyAlignment="1">
      <alignment horizontal="left"/>
    </xf>
    <xf numFmtId="0" fontId="75" fillId="0" borderId="10" xfId="531" applyFont="1" applyBorder="1" applyAlignment="1">
      <alignment horizontal="left"/>
    </xf>
    <xf numFmtId="0" fontId="71" fillId="0" borderId="0" xfId="531" applyFont="1" applyAlignment="1">
      <alignment horizontal="left" vertical="top" indent="2"/>
    </xf>
    <xf numFmtId="0" fontId="71" fillId="0" borderId="10" xfId="531" applyFont="1" applyBorder="1" applyAlignment="1">
      <alignment horizontal="left" vertical="top" indent="2"/>
    </xf>
    <xf numFmtId="1" fontId="7" fillId="0" borderId="0" xfId="0" applyNumberFormat="1" applyFont="1" applyAlignment="1">
      <alignment horizontal="center"/>
    </xf>
    <xf numFmtId="0" fontId="70" fillId="2" borderId="9" xfId="531" applyFont="1" applyFill="1" applyBorder="1" applyAlignment="1">
      <alignment horizontal="left" vertical="top" indent="1"/>
    </xf>
    <xf numFmtId="0" fontId="70" fillId="2" borderId="0" xfId="531" applyFont="1" applyFill="1" applyAlignment="1">
      <alignment horizontal="left" vertical="top"/>
    </xf>
    <xf numFmtId="0" fontId="71" fillId="0" borderId="10" xfId="531" applyFont="1" applyBorder="1" applyAlignment="1">
      <alignment horizontal="left" indent="3"/>
    </xf>
    <xf numFmtId="0" fontId="71" fillId="0" borderId="0" xfId="531" applyFont="1" applyAlignment="1">
      <alignment horizontal="left" indent="4"/>
    </xf>
    <xf numFmtId="0" fontId="71" fillId="0" borderId="10" xfId="531" applyFont="1" applyBorder="1" applyAlignment="1">
      <alignment horizontal="left" indent="1"/>
    </xf>
    <xf numFmtId="168" fontId="70" fillId="0" borderId="0" xfId="420" applyNumberFormat="1" applyFont="1" applyAlignment="1">
      <alignment horizontal="left" indent="1"/>
    </xf>
    <xf numFmtId="168" fontId="70" fillId="0" borderId="0" xfId="420" applyNumberFormat="1" applyFont="1" applyAlignment="1">
      <alignment horizontal="left"/>
    </xf>
    <xf numFmtId="168" fontId="70" fillId="0" borderId="10" xfId="420" applyNumberFormat="1" applyFont="1" applyBorder="1" applyAlignment="1">
      <alignment horizontal="left" indent="1"/>
    </xf>
    <xf numFmtId="0" fontId="71" fillId="0" borderId="0" xfId="420" applyFont="1" applyAlignment="1">
      <alignment horizontal="left" indent="1"/>
    </xf>
    <xf numFmtId="0" fontId="71" fillId="0" borderId="0" xfId="420" applyFont="1" applyAlignment="1">
      <alignment horizontal="left"/>
    </xf>
    <xf numFmtId="0" fontId="71" fillId="0" borderId="10" xfId="420" applyFont="1" applyBorder="1" applyAlignment="1">
      <alignment horizontal="left" indent="1"/>
    </xf>
    <xf numFmtId="168" fontId="70" fillId="0" borderId="10" xfId="420" applyNumberFormat="1" applyFont="1" applyBorder="1" applyAlignment="1">
      <alignment horizontal="left"/>
    </xf>
    <xf numFmtId="168" fontId="71" fillId="0" borderId="0" xfId="420" applyNumberFormat="1" applyFont="1" applyAlignment="1">
      <alignment horizontal="left" indent="1"/>
    </xf>
    <xf numFmtId="168" fontId="71" fillId="0" borderId="0" xfId="420" applyNumberFormat="1" applyFont="1" applyAlignment="1">
      <alignment horizontal="left"/>
    </xf>
    <xf numFmtId="168" fontId="71" fillId="0" borderId="10" xfId="420" applyNumberFormat="1" applyFont="1" applyBorder="1" applyAlignment="1">
      <alignment horizontal="left" indent="1"/>
    </xf>
    <xf numFmtId="0" fontId="76" fillId="0" borderId="0" xfId="25657" applyFont="1" applyAlignment="1">
      <alignment horizontal="left" vertical="top"/>
    </xf>
    <xf numFmtId="0" fontId="76" fillId="0" borderId="10" xfId="25657" applyFont="1" applyBorder="1" applyAlignment="1">
      <alignment horizontal="left" vertical="top"/>
    </xf>
    <xf numFmtId="0" fontId="71" fillId="0" borderId="0" xfId="420" applyFont="1" applyAlignment="1">
      <alignment horizontal="left" indent="2"/>
    </xf>
    <xf numFmtId="0" fontId="71" fillId="0" borderId="10" xfId="420" applyFont="1" applyBorder="1" applyAlignment="1">
      <alignment horizontal="left" indent="2"/>
    </xf>
    <xf numFmtId="0" fontId="70" fillId="0" borderId="0" xfId="420" applyFont="1" applyAlignment="1">
      <alignment horizontal="left"/>
    </xf>
    <xf numFmtId="0" fontId="70" fillId="0" borderId="10" xfId="420" applyFont="1" applyBorder="1" applyAlignment="1">
      <alignment horizontal="left"/>
    </xf>
    <xf numFmtId="0" fontId="70" fillId="2" borderId="9" xfId="420" applyFont="1" applyFill="1" applyBorder="1" applyAlignment="1">
      <alignment horizontal="left" indent="1"/>
    </xf>
    <xf numFmtId="0" fontId="70" fillId="2" borderId="0" xfId="420" applyFont="1" applyFill="1" applyAlignment="1">
      <alignment horizontal="left"/>
    </xf>
    <xf numFmtId="0" fontId="71" fillId="0" borderId="0" xfId="420" applyFont="1" applyAlignment="1">
      <alignment horizontal="left" indent="3"/>
    </xf>
    <xf numFmtId="168" fontId="71" fillId="0" borderId="10" xfId="420" applyNumberFormat="1" applyFont="1" applyBorder="1" applyAlignment="1">
      <alignment horizontal="left"/>
    </xf>
    <xf numFmtId="0" fontId="71" fillId="0" borderId="10" xfId="420" applyFont="1" applyBorder="1" applyAlignment="1">
      <alignment horizontal="left"/>
    </xf>
    <xf numFmtId="0" fontId="7" fillId="0" borderId="0" xfId="25657" applyFont="1" applyAlignment="1">
      <alignment horizontal="left" vertical="top" indent="1"/>
    </xf>
    <xf numFmtId="0" fontId="7" fillId="0" borderId="0" xfId="25657" applyFont="1" applyAlignment="1">
      <alignment horizontal="left" vertical="top"/>
    </xf>
    <xf numFmtId="0" fontId="7" fillId="0" borderId="10" xfId="25657" applyFont="1" applyBorder="1" applyAlignment="1">
      <alignment horizontal="left" vertical="top" indent="1"/>
    </xf>
    <xf numFmtId="0" fontId="71" fillId="0" borderId="0" xfId="25657" applyFont="1" applyAlignment="1">
      <alignment horizontal="left" vertical="top" indent="1"/>
    </xf>
    <xf numFmtId="0" fontId="71" fillId="0" borderId="0" xfId="25657" applyFont="1" applyAlignment="1">
      <alignment horizontal="left" vertical="top"/>
    </xf>
    <xf numFmtId="0" fontId="71" fillId="0" borderId="10" xfId="25657" applyFont="1" applyBorder="1" applyAlignment="1">
      <alignment horizontal="left" vertical="top" indent="1"/>
    </xf>
    <xf numFmtId="0" fontId="7" fillId="0" borderId="0" xfId="25657" applyFont="1" applyAlignment="1">
      <alignment horizontal="left" vertical="top" wrapText="1" indent="1"/>
    </xf>
    <xf numFmtId="0" fontId="7" fillId="0" borderId="10" xfId="25657" applyFont="1" applyBorder="1" applyAlignment="1">
      <alignment horizontal="left" vertical="top"/>
    </xf>
    <xf numFmtId="0" fontId="7" fillId="0" borderId="0" xfId="25657" applyFont="1" applyAlignment="1">
      <alignment horizontal="left" vertical="top" indent="2"/>
    </xf>
    <xf numFmtId="0" fontId="71" fillId="0" borderId="0" xfId="420" applyFont="1" applyAlignment="1">
      <alignment horizontal="left" vertical="top" indent="1"/>
    </xf>
    <xf numFmtId="0" fontId="71" fillId="0" borderId="10" xfId="420" applyFont="1" applyBorder="1" applyAlignment="1">
      <alignment horizontal="left" vertical="top" indent="1"/>
    </xf>
    <xf numFmtId="0" fontId="72" fillId="43" borderId="61" xfId="420" applyFont="1" applyFill="1" applyBorder="1" applyAlignment="1">
      <alignment horizontal="left"/>
    </xf>
    <xf numFmtId="0" fontId="72" fillId="43" borderId="0" xfId="420" applyFont="1" applyFill="1" applyAlignment="1">
      <alignment horizontal="center"/>
    </xf>
    <xf numFmtId="0" fontId="72" fillId="43" borderId="10" xfId="420" applyFont="1" applyFill="1" applyBorder="1" applyAlignment="1">
      <alignment horizontal="center"/>
    </xf>
    <xf numFmtId="0" fontId="70" fillId="0" borderId="0" xfId="420" applyFont="1" applyAlignment="1">
      <alignment horizontal="left" vertical="top" indent="1"/>
    </xf>
    <xf numFmtId="0" fontId="70" fillId="0" borderId="0" xfId="420" applyFont="1" applyAlignment="1">
      <alignment horizontal="left" vertical="top"/>
    </xf>
    <xf numFmtId="0" fontId="70" fillId="0" borderId="10" xfId="420" applyFont="1" applyBorder="1" applyAlignment="1">
      <alignment horizontal="left" vertical="top" indent="1"/>
    </xf>
    <xf numFmtId="1" fontId="71" fillId="0" borderId="0" xfId="531" applyNumberFormat="1" applyFont="1" applyAlignment="1" applyProtection="1">
      <alignment horizontal="left" indent="1"/>
      <protection locked="0"/>
    </xf>
    <xf numFmtId="1" fontId="71" fillId="0" borderId="0" xfId="531" applyNumberFormat="1" applyFont="1" applyAlignment="1" applyProtection="1">
      <alignment horizontal="left"/>
      <protection locked="0"/>
    </xf>
    <xf numFmtId="1" fontId="71" fillId="0" borderId="10" xfId="531" applyNumberFormat="1" applyFont="1" applyBorder="1" applyAlignment="1" applyProtection="1">
      <alignment horizontal="left" indent="1"/>
      <protection locked="0"/>
    </xf>
    <xf numFmtId="0" fontId="71" fillId="0" borderId="0" xfId="531" applyFont="1" applyAlignment="1" applyProtection="1">
      <alignment horizontal="left" indent="2"/>
      <protection locked="0"/>
    </xf>
    <xf numFmtId="0" fontId="71" fillId="0" borderId="0" xfId="531" applyFont="1" applyAlignment="1" applyProtection="1">
      <alignment horizontal="left"/>
      <protection locked="0"/>
    </xf>
    <xf numFmtId="0" fontId="71" fillId="0" borderId="10" xfId="531" applyFont="1" applyBorder="1" applyAlignment="1" applyProtection="1">
      <alignment horizontal="left" indent="2"/>
      <protection locked="0"/>
    </xf>
    <xf numFmtId="0" fontId="71" fillId="0" borderId="10" xfId="420" applyFont="1" applyBorder="1" applyAlignment="1">
      <alignment horizontal="left" vertical="top" indent="2"/>
    </xf>
    <xf numFmtId="0" fontId="7" fillId="0" borderId="10" xfId="25657" applyFont="1" applyBorder="1" applyAlignment="1">
      <alignment horizontal="left" vertical="top" indent="2"/>
    </xf>
    <xf numFmtId="0" fontId="71" fillId="2" borderId="9" xfId="420" applyFont="1" applyFill="1" applyBorder="1" applyAlignment="1">
      <alignment horizontal="left" wrapText="1" indent="1"/>
    </xf>
    <xf numFmtId="0" fontId="71" fillId="2" borderId="0" xfId="420" applyFont="1" applyFill="1" applyAlignment="1">
      <alignment horizontal="left"/>
    </xf>
    <xf numFmtId="0" fontId="7" fillId="0" borderId="0" xfId="25657" applyFont="1" applyAlignment="1">
      <alignment horizontal="left" vertical="top" indent="3"/>
    </xf>
    <xf numFmtId="0" fontId="7" fillId="0" borderId="10" xfId="25657" applyFont="1" applyBorder="1" applyAlignment="1">
      <alignment horizontal="left" vertical="top" indent="3"/>
    </xf>
    <xf numFmtId="0" fontId="71" fillId="0" borderId="0" xfId="531" applyFont="1" applyAlignment="1" applyProtection="1">
      <alignment horizontal="left" wrapText="1" indent="2"/>
      <protection locked="0"/>
    </xf>
    <xf numFmtId="0" fontId="71" fillId="0" borderId="10" xfId="531" applyFont="1" applyBorder="1" applyAlignment="1" applyProtection="1">
      <alignment horizontal="left"/>
      <protection locked="0"/>
    </xf>
    <xf numFmtId="0" fontId="71" fillId="0" borderId="0" xfId="420" applyFont="1" applyAlignment="1">
      <alignment horizontal="left" vertical="top" indent="3"/>
    </xf>
    <xf numFmtId="0" fontId="71" fillId="0" borderId="10" xfId="420" applyFont="1" applyBorder="1" applyAlignment="1">
      <alignment horizontal="left" vertical="top"/>
    </xf>
    <xf numFmtId="0" fontId="71" fillId="0" borderId="0" xfId="420" applyFont="1" applyAlignment="1">
      <alignment horizontal="center"/>
    </xf>
    <xf numFmtId="169" fontId="71" fillId="0" borderId="0" xfId="1210" applyNumberFormat="1" applyFont="1" applyAlignment="1">
      <alignment horizontal="center"/>
    </xf>
    <xf numFmtId="0" fontId="70" fillId="0" borderId="64" xfId="531" applyFont="1" applyBorder="1" applyAlignment="1">
      <alignment horizontal="left" indent="2"/>
    </xf>
    <xf numFmtId="0" fontId="70" fillId="0" borderId="65" xfId="531" applyFont="1" applyBorder="1" applyAlignment="1">
      <alignment horizontal="left" indent="2"/>
    </xf>
    <xf numFmtId="169" fontId="70" fillId="0" borderId="64" xfId="1210" applyNumberFormat="1" applyFont="1" applyBorder="1" applyAlignment="1">
      <alignment horizontal="center"/>
    </xf>
    <xf numFmtId="0" fontId="71" fillId="0" borderId="10" xfId="531" applyFont="1" applyBorder="1"/>
    <xf numFmtId="0" fontId="70" fillId="0" borderId="0" xfId="531" applyFont="1" applyAlignment="1">
      <alignment horizontal="left" indent="2"/>
    </xf>
    <xf numFmtId="0" fontId="70" fillId="0" borderId="10" xfId="531" applyFont="1" applyBorder="1" applyAlignment="1">
      <alignment horizontal="left" indent="2"/>
    </xf>
    <xf numFmtId="169" fontId="70" fillId="0" borderId="0" xfId="1210" applyNumberFormat="1" applyFont="1" applyBorder="1" applyAlignment="1">
      <alignment horizontal="center"/>
    </xf>
    <xf numFmtId="9" fontId="71" fillId="0" borderId="0" xfId="25706" applyFont="1" applyAlignment="1">
      <alignment horizontal="center"/>
    </xf>
    <xf numFmtId="0" fontId="71" fillId="0" borderId="0" xfId="420" applyFont="1" applyAlignment="1">
      <alignment horizontal="left" vertical="top" indent="4"/>
    </xf>
    <xf numFmtId="0" fontId="70" fillId="0" borderId="0" xfId="531" applyFont="1" applyProtection="1">
      <protection locked="0"/>
    </xf>
    <xf numFmtId="9" fontId="71" fillId="0" borderId="0" xfId="420" applyNumberFormat="1" applyFont="1" applyAlignment="1">
      <alignment horizontal="left" vertical="top" indent="2"/>
    </xf>
    <xf numFmtId="9" fontId="71" fillId="0" borderId="0" xfId="420" applyNumberFormat="1" applyFont="1" applyAlignment="1">
      <alignment horizontal="left" vertical="top"/>
    </xf>
    <xf numFmtId="9" fontId="71" fillId="0" borderId="10" xfId="420" applyNumberFormat="1" applyFont="1" applyBorder="1" applyAlignment="1">
      <alignment horizontal="left" vertical="top" indent="2"/>
    </xf>
    <xf numFmtId="9" fontId="71" fillId="0" borderId="0" xfId="531" applyNumberFormat="1" applyFont="1" applyAlignment="1">
      <alignment horizontal="center"/>
    </xf>
    <xf numFmtId="1" fontId="71" fillId="0" borderId="0" xfId="531" applyNumberFormat="1" applyFont="1" applyAlignment="1">
      <alignment horizontal="center"/>
    </xf>
    <xf numFmtId="166" fontId="56" fillId="0" borderId="0" xfId="1" applyNumberFormat="1" applyFont="1" applyFill="1" applyBorder="1" applyAlignment="1" applyProtection="1">
      <alignment vertical="top" wrapText="1"/>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xf>
    <xf numFmtId="166" fontId="56" fillId="2" borderId="0" xfId="1" applyNumberFormat="1" applyFont="1" applyFill="1" applyBorder="1" applyAlignment="1" applyProtection="1">
      <alignment vertical="top" wrapText="1"/>
    </xf>
    <xf numFmtId="166" fontId="56" fillId="2" borderId="10" xfId="1" applyNumberFormat="1" applyFont="1" applyFill="1" applyBorder="1" applyAlignment="1" applyProtection="1">
      <alignment vertical="top" wrapText="1"/>
    </xf>
    <xf numFmtId="166" fontId="56" fillId="2" borderId="5" xfId="1" applyNumberFormat="1" applyFont="1" applyFill="1" applyBorder="1" applyAlignment="1" applyProtection="1">
      <alignment vertical="top" wrapText="1"/>
    </xf>
    <xf numFmtId="0" fontId="47" fillId="38" borderId="4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6" fillId="34" borderId="3" xfId="0" applyFont="1" applyFill="1" applyBorder="1" applyAlignment="1">
      <alignment horizontal="center" vertical="top" wrapText="1"/>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6" xfId="922" applyNumberFormat="1" applyFont="1" applyFill="1" applyBorder="1" applyAlignment="1" applyProtection="1">
      <alignment horizontal="left" vertical="center" wrapText="1"/>
      <protection locked="0"/>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horizontal="left" vertical="center"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66" fillId="2" borderId="0" xfId="0" applyFont="1" applyFill="1" applyAlignment="1">
      <alignment horizontal="left" vertical="top" wrapText="1"/>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3" xfId="922" applyNumberFormat="1" applyFont="1" applyFill="1" applyBorder="1" applyAlignment="1" applyProtection="1">
      <alignment horizontal="center" vertical="center" wrapText="1"/>
      <protection locked="0"/>
    </xf>
    <xf numFmtId="0" fontId="56" fillId="35" borderId="24" xfId="922" applyNumberFormat="1" applyFont="1" applyFill="1" applyBorder="1" applyAlignment="1" applyProtection="1">
      <alignment horizontal="center" vertical="center" wrapText="1"/>
      <protection locked="0"/>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77" fillId="0" borderId="9" xfId="0" applyFont="1" applyBorder="1" applyAlignment="1">
      <alignment horizontal="right" vertical="center" wrapText="1" indent="1"/>
    </xf>
    <xf numFmtId="0" fontId="77" fillId="0" borderId="0" xfId="0" applyFont="1" applyAlignment="1">
      <alignment horizontal="right" vertical="center" wrapText="1" indent="1"/>
    </xf>
    <xf numFmtId="0" fontId="6" fillId="0" borderId="0" xfId="0" applyFont="1" applyAlignment="1">
      <alignment horizontal="left" vertical="center" wrapText="1" indent="1"/>
    </xf>
    <xf numFmtId="0" fontId="6" fillId="0" borderId="10" xfId="0" applyFont="1" applyBorder="1" applyAlignment="1">
      <alignment horizontal="left" vertical="center" wrapText="1" indent="1"/>
    </xf>
    <xf numFmtId="0" fontId="6" fillId="35" borderId="23" xfId="0" applyFont="1" applyFill="1" applyBorder="1" applyAlignment="1" applyProtection="1">
      <alignment horizontal="center" vertical="center" wrapText="1"/>
      <protection locked="0"/>
    </xf>
    <xf numFmtId="0" fontId="6" fillId="35" borderId="24" xfId="0" applyFont="1" applyFill="1" applyBorder="1" applyAlignment="1" applyProtection="1">
      <alignment horizontal="center" vertical="center" wrapText="1"/>
      <protection locked="0"/>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69" fillId="0" borderId="0" xfId="25707" applyBorder="1" applyAlignment="1" applyProtection="1">
      <alignment vertical="top"/>
      <protection locked="0"/>
    </xf>
    <xf numFmtId="0" fontId="63" fillId="39" borderId="0" xfId="0" applyFont="1" applyFill="1" applyAlignment="1">
      <alignment horizontal="center" vertical="top"/>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166" fontId="56" fillId="35" borderId="33" xfId="1" applyNumberFormat="1" applyFont="1" applyFill="1" applyBorder="1" applyAlignment="1" applyProtection="1">
      <alignment horizontal="center" vertical="top" wrapText="1"/>
      <protection locked="0"/>
    </xf>
    <xf numFmtId="166" fontId="56" fillId="35" borderId="34"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7" fillId="0" borderId="50"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2" xfId="0" applyFont="1" applyBorder="1" applyAlignment="1">
      <alignment horizontal="left" vertical="center" wrapText="1"/>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0" fontId="47" fillId="0" borderId="48" xfId="0" applyFont="1" applyBorder="1" applyAlignment="1">
      <alignment horizontal="left" vertical="center" wrapText="1"/>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50" fillId="38" borderId="22" xfId="0" applyFont="1" applyFill="1" applyBorder="1" applyAlignment="1">
      <alignment horizontal="center" vertical="top" wrapText="1"/>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6" xfId="1" applyNumberFormat="1" applyFont="1" applyFill="1" applyBorder="1" applyAlignment="1" applyProtection="1">
      <alignment vertical="center" wrapText="1"/>
      <protection locked="0"/>
    </xf>
    <xf numFmtId="0" fontId="47" fillId="0" borderId="60" xfId="0" applyFont="1" applyBorder="1" applyAlignment="1">
      <alignment horizontal="left" vertical="top" wrapText="1"/>
    </xf>
    <xf numFmtId="0" fontId="48" fillId="2" borderId="48" xfId="0" applyFont="1" applyFill="1" applyBorder="1" applyAlignment="1">
      <alignment horizontal="center" vertical="center"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7" xfId="0" applyFont="1" applyFill="1" applyBorder="1" applyAlignment="1">
      <alignment horizontal="left" vertical="top"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6" xfId="1" applyNumberFormat="1" applyFont="1" applyFill="1" applyBorder="1" applyAlignment="1" applyProtection="1">
      <alignment vertical="top" wrapText="1"/>
      <protection locked="0"/>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9" fillId="0" borderId="22" xfId="0" applyFont="1" applyBorder="1" applyAlignment="1">
      <alignment horizontal="left" vertical="center" wrapText="1"/>
    </xf>
    <xf numFmtId="0" fontId="46" fillId="34" borderId="9" xfId="0" applyFont="1" applyFill="1" applyBorder="1" applyAlignment="1">
      <alignment horizontal="center" vertical="top"/>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8" fillId="2" borderId="43" xfId="0" applyFont="1" applyFill="1" applyBorder="1" applyAlignment="1">
      <alignment horizontal="center" vertical="center"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166" fontId="56" fillId="35" borderId="22" xfId="1" applyNumberFormat="1" applyFont="1" applyFill="1" applyBorder="1" applyAlignment="1" applyProtection="1">
      <alignment horizontal="left" vertical="top" wrapText="1"/>
      <protection locked="0"/>
    </xf>
    <xf numFmtId="0" fontId="48" fillId="38" borderId="22"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7" fillId="0" borderId="35" xfId="0" applyFont="1" applyBorder="1" applyAlignment="1">
      <alignment horizontal="left" vertical="top"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47" fillId="0" borderId="26" xfId="0" applyFont="1" applyBorder="1" applyAlignment="1">
      <alignment horizontal="left" vertical="center" wrapText="1"/>
    </xf>
    <xf numFmtId="0" fontId="47" fillId="0" borderId="31" xfId="0" applyFont="1" applyBorder="1" applyAlignment="1">
      <alignment horizontal="left" vertical="center" wrapText="1"/>
    </xf>
    <xf numFmtId="49" fontId="56" fillId="35" borderId="25" xfId="1" applyNumberFormat="1" applyFont="1" applyFill="1" applyBorder="1" applyAlignment="1" applyProtection="1">
      <alignment vertical="center" wrapText="1"/>
      <protection locked="0"/>
    </xf>
    <xf numFmtId="49" fontId="56" fillId="35" borderId="26" xfId="1" applyNumberFormat="1" applyFont="1" applyFill="1" applyBorder="1" applyAlignment="1" applyProtection="1">
      <alignment vertical="center" wrapText="1"/>
      <protection locked="0"/>
    </xf>
    <xf numFmtId="49" fontId="56" fillId="35" borderId="58" xfId="1" applyNumberFormat="1" applyFont="1" applyFill="1" applyBorder="1" applyAlignment="1" applyProtection="1">
      <alignment vertical="center" wrapText="1"/>
      <protection locked="0"/>
    </xf>
    <xf numFmtId="49" fontId="56" fillId="35" borderId="30" xfId="1" applyNumberFormat="1" applyFont="1" applyFill="1" applyBorder="1" applyAlignment="1" applyProtection="1">
      <alignment vertical="center" wrapText="1"/>
      <protection locked="0"/>
    </xf>
    <xf numFmtId="49" fontId="56" fillId="35" borderId="31" xfId="1" applyNumberFormat="1" applyFont="1" applyFill="1" applyBorder="1" applyAlignment="1" applyProtection="1">
      <alignment vertical="center" wrapText="1"/>
      <protection locked="0"/>
    </xf>
    <xf numFmtId="49" fontId="56" fillId="35" borderId="59" xfId="1" applyNumberFormat="1" applyFont="1" applyFill="1" applyBorder="1" applyAlignment="1" applyProtection="1">
      <alignment vertical="center" wrapText="1"/>
      <protection locked="0"/>
    </xf>
    <xf numFmtId="0" fontId="47" fillId="0" borderId="66" xfId="0" applyFont="1" applyBorder="1" applyAlignment="1">
      <alignment vertical="center" wrapText="1"/>
    </xf>
    <xf numFmtId="0" fontId="47" fillId="0" borderId="22" xfId="0" applyFont="1" applyBorder="1" applyAlignment="1">
      <alignment vertical="center" wrapText="1"/>
    </xf>
    <xf numFmtId="0" fontId="47" fillId="0" borderId="68" xfId="0" applyFont="1" applyBorder="1" applyAlignment="1">
      <alignment vertical="center" wrapText="1"/>
    </xf>
    <xf numFmtId="0" fontId="47" fillId="0" borderId="69" xfId="0" applyFont="1" applyBorder="1" applyAlignment="1">
      <alignment vertical="center" wrapText="1"/>
    </xf>
    <xf numFmtId="49" fontId="56" fillId="35" borderId="22" xfId="1" applyNumberFormat="1" applyFont="1" applyFill="1" applyBorder="1" applyAlignment="1" applyProtection="1">
      <alignment vertical="center" wrapText="1"/>
      <protection locked="0"/>
    </xf>
    <xf numFmtId="49" fontId="56" fillId="35" borderId="67" xfId="1" applyNumberFormat="1" applyFont="1" applyFill="1" applyBorder="1" applyAlignment="1" applyProtection="1">
      <alignment vertical="center" wrapText="1"/>
      <protection locked="0"/>
    </xf>
    <xf numFmtId="49" fontId="56" fillId="35" borderId="69" xfId="1" applyNumberFormat="1" applyFont="1" applyFill="1" applyBorder="1" applyAlignment="1" applyProtection="1">
      <alignment vertical="center" wrapText="1"/>
      <protection locked="0"/>
    </xf>
    <xf numFmtId="49" fontId="56" fillId="35" borderId="70" xfId="1" applyNumberFormat="1" applyFont="1" applyFill="1" applyBorder="1" applyAlignment="1" applyProtection="1">
      <alignment vertical="center" wrapText="1"/>
      <protection locked="0"/>
    </xf>
    <xf numFmtId="166" fontId="56" fillId="35" borderId="23" xfId="1" applyNumberFormat="1" applyFont="1" applyFill="1" applyBorder="1" applyAlignment="1" applyProtection="1">
      <alignment horizontal="center" vertical="center" wrapText="1"/>
      <protection locked="0"/>
    </xf>
    <xf numFmtId="166" fontId="56" fillId="35" borderId="24" xfId="1" applyNumberFormat="1" applyFont="1" applyFill="1" applyBorder="1" applyAlignment="1" applyProtection="1">
      <alignment horizontal="center" vertical="center" wrapText="1"/>
      <protection locked="0"/>
    </xf>
    <xf numFmtId="49" fontId="56" fillId="35" borderId="26" xfId="1" applyNumberFormat="1" applyFont="1" applyFill="1" applyBorder="1" applyAlignment="1" applyProtection="1">
      <alignment horizontal="center" vertical="center" wrapText="1"/>
      <protection locked="0"/>
    </xf>
    <xf numFmtId="49" fontId="56" fillId="35" borderId="58" xfId="1" applyNumberFormat="1" applyFont="1" applyFill="1" applyBorder="1" applyAlignment="1" applyProtection="1">
      <alignment horizontal="center" vertical="center" wrapText="1"/>
      <protection locked="0"/>
    </xf>
    <xf numFmtId="49" fontId="56" fillId="35" borderId="31" xfId="1" applyNumberFormat="1" applyFont="1" applyFill="1" applyBorder="1" applyAlignment="1" applyProtection="1">
      <alignment horizontal="center" vertical="center" wrapText="1"/>
      <protection locked="0"/>
    </xf>
    <xf numFmtId="49" fontId="56" fillId="35" borderId="59" xfId="1" applyNumberFormat="1" applyFont="1" applyFill="1" applyBorder="1" applyAlignment="1" applyProtection="1">
      <alignment horizontal="center" vertical="center" wrapText="1"/>
      <protection locked="0"/>
    </xf>
    <xf numFmtId="49" fontId="56" fillId="35" borderId="25" xfId="1" applyNumberFormat="1" applyFont="1" applyFill="1" applyBorder="1" applyAlignment="1" applyProtection="1">
      <alignment horizontal="center" vertical="center" wrapText="1"/>
      <protection locked="0"/>
    </xf>
    <xf numFmtId="49" fontId="56" fillId="35" borderId="30" xfId="1" applyNumberFormat="1" applyFont="1" applyFill="1" applyBorder="1" applyAlignment="1" applyProtection="1">
      <alignment horizontal="center" vertical="center" wrapText="1"/>
      <protection locked="0"/>
    </xf>
    <xf numFmtId="0" fontId="47" fillId="0" borderId="36" xfId="0" applyFont="1" applyBorder="1" applyAlignment="1">
      <alignment horizontal="left" vertical="top" wrapText="1"/>
    </xf>
    <xf numFmtId="0" fontId="47" fillId="0" borderId="38" xfId="0" applyFont="1" applyBorder="1" applyAlignment="1">
      <alignment horizontal="left" vertical="top" wrapText="1"/>
    </xf>
    <xf numFmtId="0" fontId="47" fillId="0" borderId="41" xfId="0" applyFont="1" applyBorder="1" applyAlignment="1">
      <alignment horizontal="left" vertical="top" wrapText="1"/>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8"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0" fillId="38" borderId="33" xfId="0" applyFont="1" applyFill="1" applyBorder="1" applyAlignment="1">
      <alignment horizontal="center" vertical="center" wrapText="1"/>
    </xf>
    <xf numFmtId="0" fontId="50" fillId="38" borderId="34" xfId="0" applyFont="1" applyFill="1" applyBorder="1" applyAlignment="1">
      <alignment horizontal="center" vertical="center" wrapText="1"/>
    </xf>
    <xf numFmtId="0" fontId="50" fillId="38" borderId="56" xfId="0" applyFont="1" applyFill="1" applyBorder="1" applyAlignment="1">
      <alignment horizontal="center" vertical="center" wrapText="1"/>
    </xf>
    <xf numFmtId="0" fontId="50" fillId="0" borderId="48" xfId="0" applyFont="1" applyBorder="1" applyAlignment="1">
      <alignment horizontal="center" vertical="center"/>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6" xfId="0" applyFont="1" applyFill="1" applyBorder="1" applyAlignment="1">
      <alignment horizontal="left" vertical="top" wrapText="1" indent="2"/>
    </xf>
    <xf numFmtId="166" fontId="56" fillId="35" borderId="22" xfId="1" applyNumberFormat="1" applyFont="1" applyFill="1" applyBorder="1" applyAlignment="1" applyProtection="1">
      <alignment horizontal="left" vertical="center" wrapText="1"/>
      <protection locked="0"/>
    </xf>
    <xf numFmtId="0" fontId="47" fillId="0" borderId="23" xfId="0" applyFont="1" applyBorder="1" applyAlignment="1">
      <alignment horizontal="left" vertical="top" wrapText="1"/>
    </xf>
    <xf numFmtId="0" fontId="47" fillId="0" borderId="39" xfId="0" applyFont="1" applyBorder="1" applyAlignment="1">
      <alignment horizontal="left" vertical="top" wrapText="1"/>
    </xf>
    <xf numFmtId="0" fontId="47" fillId="0" borderId="24" xfId="0" applyFont="1" applyBorder="1" applyAlignment="1">
      <alignment horizontal="left" vertical="top" wrapText="1"/>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52" xfId="0" applyFont="1" applyBorder="1" applyAlignment="1">
      <alignment horizontal="right" vertical="center" wrapText="1" indent="1"/>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0" fontId="47" fillId="0" borderId="22" xfId="0" applyFont="1" applyBorder="1" applyAlignment="1">
      <alignment horizontal="right" vertical="center" wrapText="1" indent="1"/>
    </xf>
    <xf numFmtId="49" fontId="56" fillId="35" borderId="50"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27" xfId="1" applyNumberFormat="1" applyFont="1" applyFill="1" applyBorder="1" applyAlignment="1" applyProtection="1">
      <alignment horizontal="left" vertical="top" wrapText="1"/>
      <protection locked="0"/>
    </xf>
    <xf numFmtId="49" fontId="56" fillId="35" borderId="9"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29" xfId="1" applyNumberFormat="1" applyFont="1" applyFill="1" applyBorder="1" applyAlignment="1" applyProtection="1">
      <alignment horizontal="left" vertical="top" wrapText="1"/>
      <protection locked="0"/>
    </xf>
    <xf numFmtId="49" fontId="56" fillId="35" borderId="49"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32" xfId="1" applyNumberFormat="1" applyFont="1" applyFill="1" applyBorder="1" applyAlignment="1" applyProtection="1">
      <alignment horizontal="left" vertical="top" wrapText="1"/>
      <protection locked="0"/>
    </xf>
    <xf numFmtId="0" fontId="47" fillId="0" borderId="55" xfId="0" applyFont="1" applyBorder="1" applyAlignment="1">
      <alignment horizontal="right" vertical="center" wrapText="1" indent="1"/>
    </xf>
    <xf numFmtId="0" fontId="47" fillId="0" borderId="24" xfId="0" applyFont="1" applyBorder="1" applyAlignment="1">
      <alignment horizontal="right" vertical="center" wrapText="1" indent="1"/>
    </xf>
    <xf numFmtId="166" fontId="56" fillId="35" borderId="22" xfId="1" applyNumberFormat="1" applyFont="1" applyFill="1" applyBorder="1" applyAlignment="1" applyProtection="1">
      <alignment horizontal="center" vertical="top" wrapText="1"/>
      <protection locked="0"/>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49" fontId="56" fillId="35" borderId="43" xfId="1" applyNumberFormat="1" applyFont="1" applyFill="1" applyBorder="1" applyAlignment="1" applyProtection="1">
      <alignment horizontal="left" vertical="center" wrapText="1"/>
      <protection locked="0"/>
    </xf>
    <xf numFmtId="49" fontId="56" fillId="35" borderId="22" xfId="1" applyNumberFormat="1" applyFont="1" applyFill="1" applyBorder="1" applyAlignment="1" applyProtection="1">
      <alignment horizontal="left" vertical="center" wrapText="1"/>
      <protection locked="0"/>
    </xf>
    <xf numFmtId="49" fontId="56" fillId="35" borderId="51" xfId="1" applyNumberFormat="1" applyFont="1" applyFill="1" applyBorder="1" applyAlignment="1" applyProtection="1">
      <alignment horizontal="left" vertical="center" wrapText="1"/>
      <protection locked="0"/>
    </xf>
    <xf numFmtId="49" fontId="56" fillId="35" borderId="52" xfId="1" applyNumberFormat="1" applyFont="1" applyFill="1" applyBorder="1" applyAlignment="1" applyProtection="1">
      <alignment horizontal="left" vertical="center" wrapText="1"/>
      <protection locked="0"/>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49" fontId="56" fillId="35" borderId="25" xfId="1" applyNumberFormat="1" applyFont="1" applyFill="1" applyBorder="1" applyAlignment="1" applyProtection="1">
      <alignment horizontal="left" vertical="top" wrapText="1"/>
      <protection locked="0"/>
    </xf>
    <xf numFmtId="49" fontId="56" fillId="35" borderId="58"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1" fontId="56" fillId="35" borderId="22" xfId="25706" applyNumberFormat="1" applyFont="1" applyFill="1" applyBorder="1" applyAlignment="1" applyProtection="1">
      <alignment horizontal="center" vertical="center" wrapText="1"/>
      <protection locked="0"/>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0" fontId="0" fillId="0" borderId="22" xfId="0" applyBorder="1" applyAlignment="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70" fillId="40" borderId="0" xfId="531" applyFont="1" applyFill="1" applyAlignment="1">
      <alignment horizontal="center" wrapText="1"/>
    </xf>
    <xf numFmtId="0" fontId="70" fillId="40" borderId="0" xfId="531" applyFont="1" applyFill="1" applyAlignment="1">
      <alignment horizontal="center"/>
    </xf>
    <xf numFmtId="168" fontId="70" fillId="2" borderId="61" xfId="531" applyNumberFormat="1" applyFont="1" applyFill="1" applyBorder="1" applyAlignment="1">
      <alignment horizontal="left" vertical="center" wrapText="1"/>
    </xf>
    <xf numFmtId="168" fontId="70" fillId="2" borderId="62" xfId="531" applyNumberFormat="1" applyFont="1" applyFill="1" applyBorder="1" applyAlignment="1">
      <alignment horizontal="left" vertical="center" wrapText="1"/>
    </xf>
    <xf numFmtId="0" fontId="71" fillId="0" borderId="63" xfId="531" applyFont="1" applyBorder="1" applyAlignment="1">
      <alignment horizontal="center"/>
    </xf>
    <xf numFmtId="0" fontId="70" fillId="0" borderId="0" xfId="531" applyFont="1" applyAlignment="1">
      <alignment horizontal="left"/>
    </xf>
  </cellXfs>
  <cellStyles count="25708">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Hyperlink" xfId="25707" builtinId="8"/>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workbookViewId="0"/>
  </sheetViews>
  <sheetFormatPr defaultColWidth="9.1796875" defaultRowHeight="14" x14ac:dyDescent="0.35"/>
  <cols>
    <col min="1" max="1" width="24.453125" style="47" bestFit="1" customWidth="1"/>
    <col min="2" max="2" width="31.1796875" style="26" customWidth="1"/>
    <col min="3" max="3" width="39.1796875" style="26" customWidth="1"/>
    <col min="4" max="4" width="15.1796875" style="26" bestFit="1" customWidth="1"/>
    <col min="5" max="16384" width="9.1796875" style="26"/>
  </cols>
  <sheetData>
    <row r="1" spans="1:6" s="69" customFormat="1" x14ac:dyDescent="0.35">
      <c r="A1" s="69" t="s">
        <v>148</v>
      </c>
      <c r="B1" s="69" t="s">
        <v>149</v>
      </c>
      <c r="C1" s="69" t="s">
        <v>150</v>
      </c>
      <c r="F1" s="69" t="s">
        <v>151</v>
      </c>
    </row>
    <row r="2" spans="1:6" x14ac:dyDescent="0.35">
      <c r="A2" s="47" t="s">
        <v>152</v>
      </c>
      <c r="B2" s="26" t="s">
        <v>641</v>
      </c>
      <c r="C2" s="26" t="str">
        <f>B2</f>
        <v>NQ-2026-003</v>
      </c>
      <c r="F2" s="26" t="s">
        <v>291</v>
      </c>
    </row>
    <row r="3" spans="1:6" x14ac:dyDescent="0.35">
      <c r="A3" s="47" t="s">
        <v>153</v>
      </c>
      <c r="B3" s="26" t="s">
        <v>485</v>
      </c>
      <c r="C3" s="76" t="s">
        <v>486</v>
      </c>
      <c r="F3" s="26" t="s">
        <v>292</v>
      </c>
    </row>
    <row r="4" spans="1:6" x14ac:dyDescent="0.35">
      <c r="A4" s="47" t="s">
        <v>198</v>
      </c>
      <c r="B4" s="26" t="s">
        <v>454</v>
      </c>
      <c r="C4" s="120" t="s">
        <v>455</v>
      </c>
      <c r="F4" s="26" t="s">
        <v>293</v>
      </c>
    </row>
    <row r="5" spans="1:6" ht="28" x14ac:dyDescent="0.35">
      <c r="A5" s="70" t="s">
        <v>333</v>
      </c>
      <c r="B5" s="26" t="s">
        <v>456</v>
      </c>
      <c r="C5" s="26" t="s">
        <v>457</v>
      </c>
      <c r="D5" s="26" t="s">
        <v>397</v>
      </c>
    </row>
    <row r="6" spans="1:6" x14ac:dyDescent="0.35">
      <c r="A6" s="48" t="s">
        <v>317</v>
      </c>
      <c r="B6" s="74">
        <v>2023</v>
      </c>
      <c r="C6" s="74">
        <v>2023</v>
      </c>
      <c r="F6" s="73" t="s">
        <v>338</v>
      </c>
    </row>
    <row r="7" spans="1:6" x14ac:dyDescent="0.35">
      <c r="A7" s="48" t="s">
        <v>318</v>
      </c>
      <c r="B7" s="49" t="s">
        <v>637</v>
      </c>
      <c r="C7" s="121" t="s">
        <v>638</v>
      </c>
      <c r="F7" s="26" t="s">
        <v>416</v>
      </c>
    </row>
    <row r="8" spans="1:6" x14ac:dyDescent="0.35">
      <c r="A8" s="48" t="s">
        <v>319</v>
      </c>
      <c r="B8" s="74">
        <v>2026</v>
      </c>
      <c r="C8" s="74">
        <f>B8</f>
        <v>2026</v>
      </c>
      <c r="F8" s="26" t="s">
        <v>415</v>
      </c>
    </row>
    <row r="9" spans="1:6" x14ac:dyDescent="0.35">
      <c r="A9" s="47" t="s">
        <v>307</v>
      </c>
      <c r="B9" s="26" t="s">
        <v>458</v>
      </c>
      <c r="C9" s="26" t="s">
        <v>459</v>
      </c>
      <c r="F9" s="74" t="s">
        <v>339</v>
      </c>
    </row>
    <row r="10" spans="1:6" x14ac:dyDescent="0.35">
      <c r="A10" s="47" t="s">
        <v>308</v>
      </c>
      <c r="B10" s="26" t="s">
        <v>460</v>
      </c>
      <c r="C10" s="26" t="s">
        <v>461</v>
      </c>
    </row>
    <row r="11" spans="1:6" x14ac:dyDescent="0.35">
      <c r="A11" s="47" t="s">
        <v>154</v>
      </c>
      <c r="B11" s="122" t="s">
        <v>487</v>
      </c>
      <c r="C11" s="49" t="s">
        <v>488</v>
      </c>
    </row>
    <row r="13" spans="1:6" x14ac:dyDescent="0.35">
      <c r="A13" s="47" t="s">
        <v>366</v>
      </c>
      <c r="B13" s="26" t="s">
        <v>462</v>
      </c>
      <c r="C13" s="26" t="s">
        <v>463</v>
      </c>
      <c r="D13" s="76" t="s">
        <v>464</v>
      </c>
    </row>
    <row r="14" spans="1:6" x14ac:dyDescent="0.35">
      <c r="A14" s="47" t="s">
        <v>367</v>
      </c>
      <c r="B14" s="26" t="s">
        <v>465</v>
      </c>
      <c r="C14" s="26" t="s">
        <v>466</v>
      </c>
      <c r="D14" s="26" t="s">
        <v>467</v>
      </c>
    </row>
    <row r="15" spans="1:6" x14ac:dyDescent="0.35">
      <c r="A15" s="47" t="s">
        <v>644</v>
      </c>
      <c r="B15" s="8" t="s">
        <v>645</v>
      </c>
      <c r="C15" s="8" t="s">
        <v>646</v>
      </c>
      <c r="D15" s="26" t="s">
        <v>647</v>
      </c>
    </row>
    <row r="16" spans="1:6" x14ac:dyDescent="0.35">
      <c r="A16" s="47" t="s">
        <v>156</v>
      </c>
      <c r="B16" s="26" t="s">
        <v>639</v>
      </c>
      <c r="C16" s="26" t="s">
        <v>640</v>
      </c>
    </row>
    <row r="17" spans="1:5" ht="14.5" x14ac:dyDescent="0.35">
      <c r="A17" s="71" t="s">
        <v>334</v>
      </c>
      <c r="B17" s="123" t="s">
        <v>649</v>
      </c>
      <c r="C17" s="123" t="s">
        <v>650</v>
      </c>
    </row>
    <row r="19" spans="1:5" x14ac:dyDescent="0.35">
      <c r="A19" s="47" t="s">
        <v>157</v>
      </c>
      <c r="B19" s="49" t="s">
        <v>316</v>
      </c>
      <c r="C19" s="49" t="s">
        <v>316</v>
      </c>
    </row>
    <row r="20" spans="1:5" x14ac:dyDescent="0.35">
      <c r="A20" s="47" t="s">
        <v>315</v>
      </c>
      <c r="B20" s="74" t="s">
        <v>468</v>
      </c>
      <c r="C20" s="74" t="str">
        <f>B20</f>
        <v>8544.49.00.19 • 8544.49.00.90 • 7408.11.10.00 • 7408.19.00.10 • 7605.29.00.00 • 7614.90.00.00</v>
      </c>
    </row>
    <row r="21" spans="1:5" x14ac:dyDescent="0.35">
      <c r="A21" s="47" t="s">
        <v>158</v>
      </c>
      <c r="B21" s="50" t="s">
        <v>314</v>
      </c>
    </row>
    <row r="23" spans="1:5" x14ac:dyDescent="0.35">
      <c r="A23" s="47" t="s">
        <v>335</v>
      </c>
      <c r="B23" s="8" t="s">
        <v>469</v>
      </c>
      <c r="C23" s="8" t="s">
        <v>470</v>
      </c>
    </row>
    <row r="24" spans="1:5" x14ac:dyDescent="0.35">
      <c r="A24" s="47" t="s">
        <v>336</v>
      </c>
      <c r="B24" s="8" t="s">
        <v>471</v>
      </c>
      <c r="C24" s="8" t="s">
        <v>472</v>
      </c>
    </row>
    <row r="26" spans="1:5" x14ac:dyDescent="0.35">
      <c r="A26" s="47" t="s">
        <v>155</v>
      </c>
      <c r="B26" s="8" t="s">
        <v>478</v>
      </c>
      <c r="C26" s="8" t="s">
        <v>479</v>
      </c>
    </row>
    <row r="27" spans="1:5" x14ac:dyDescent="0.35">
      <c r="A27" s="47" t="s">
        <v>313</v>
      </c>
      <c r="B27" s="8" t="s">
        <v>477</v>
      </c>
      <c r="C27" s="8" t="s">
        <v>480</v>
      </c>
    </row>
    <row r="29" spans="1:5" x14ac:dyDescent="0.35">
      <c r="A29" s="72" t="s">
        <v>202</v>
      </c>
      <c r="B29" s="51"/>
      <c r="C29" s="51"/>
      <c r="D29" s="51"/>
      <c r="E29" s="51"/>
    </row>
    <row r="30" spans="1:5" s="51" customFormat="1" x14ac:dyDescent="0.35">
      <c r="A30" s="47" t="s">
        <v>408</v>
      </c>
      <c r="B30" s="26" t="s">
        <v>456</v>
      </c>
      <c r="C30" s="26" t="s">
        <v>457</v>
      </c>
      <c r="D30" s="48" t="str">
        <f>IF(Intro!$G$21="english",B30,C30)</f>
        <v>la Chine</v>
      </c>
      <c r="E30" s="26"/>
    </row>
    <row r="31" spans="1:5" s="51" customFormat="1" x14ac:dyDescent="0.35">
      <c r="A31" s="47" t="s">
        <v>337</v>
      </c>
      <c r="B31" s="26" t="s">
        <v>65</v>
      </c>
      <c r="C31" s="26" t="s">
        <v>66</v>
      </c>
      <c r="D31" s="48" t="str">
        <f>IF(Intro!$G$21="english",B31,C31)</f>
        <v>États-Unis</v>
      </c>
      <c r="E31" s="26"/>
    </row>
    <row r="32" spans="1:5" x14ac:dyDescent="0.35">
      <c r="A32" s="47" t="s">
        <v>263</v>
      </c>
      <c r="B32" s="26" t="s">
        <v>263</v>
      </c>
      <c r="C32" s="26" t="s">
        <v>363</v>
      </c>
      <c r="D32" s="48" t="str">
        <f>IF(Intro!$G$21="english",B32,C32)</f>
        <v>Autres pays</v>
      </c>
    </row>
    <row r="33" spans="1:4" x14ac:dyDescent="0.35">
      <c r="A33" s="47" t="s">
        <v>443</v>
      </c>
      <c r="B33" s="26" t="s">
        <v>443</v>
      </c>
      <c r="C33" s="26" t="s">
        <v>444</v>
      </c>
      <c r="D33" s="48" t="str">
        <f>IF(Intro!$G$21="english",B33,C33)</f>
        <v>Inconnu</v>
      </c>
    </row>
    <row r="34" spans="1:4" x14ac:dyDescent="0.35">
      <c r="A34" s="72"/>
    </row>
    <row r="35" spans="1:4" x14ac:dyDescent="0.35">
      <c r="A35" s="364" t="s">
        <v>377</v>
      </c>
      <c r="B35" s="364"/>
      <c r="C35" s="364"/>
      <c r="D35" s="364"/>
    </row>
    <row r="36" spans="1:4" x14ac:dyDescent="0.35">
      <c r="A36" s="72"/>
    </row>
    <row r="37" spans="1:4" x14ac:dyDescent="0.35">
      <c r="A37" s="47" t="s">
        <v>382</v>
      </c>
      <c r="B37" s="26" t="s">
        <v>383</v>
      </c>
      <c r="C37" s="26" t="s">
        <v>384</v>
      </c>
      <c r="D37" s="48" t="str">
        <f>IF(Intro!$G$21="english",B37,C37)</f>
        <v>Oui</v>
      </c>
    </row>
    <row r="38" spans="1:4" x14ac:dyDescent="0.35">
      <c r="A38" s="72"/>
      <c r="B38" s="26" t="s">
        <v>385</v>
      </c>
      <c r="C38" s="26" t="s">
        <v>386</v>
      </c>
      <c r="D38" s="48" t="str">
        <f>IF(Intro!$G$21="english",B38,C38)</f>
        <v>Non</v>
      </c>
    </row>
    <row r="39" spans="1:4" x14ac:dyDescent="0.35">
      <c r="A39" s="72"/>
    </row>
    <row r="40" spans="1:4" x14ac:dyDescent="0.35">
      <c r="A40" s="47" t="s">
        <v>369</v>
      </c>
      <c r="B40" s="26" t="s">
        <v>100</v>
      </c>
      <c r="C40" s="8" t="s">
        <v>125</v>
      </c>
      <c r="D40" s="47" t="str">
        <f>IF(Intro!$G$21="English",B40,C40)</f>
        <v>Distributeur</v>
      </c>
    </row>
    <row r="41" spans="1:4" x14ac:dyDescent="0.35">
      <c r="B41" s="26" t="s">
        <v>482</v>
      </c>
      <c r="C41" s="8" t="s">
        <v>481</v>
      </c>
      <c r="D41" s="47" t="str">
        <f>IF(Intro!$G$21="English",B41,C41)</f>
        <v>Utilisateur final/Détaillant</v>
      </c>
    </row>
    <row r="43" spans="1:4" x14ac:dyDescent="0.35">
      <c r="A43" s="47" t="s">
        <v>370</v>
      </c>
      <c r="B43" s="26" t="s">
        <v>16</v>
      </c>
      <c r="C43" s="26" t="s">
        <v>20</v>
      </c>
      <c r="D43" s="82" t="str">
        <f>IF(Intro!G$21="English",Variables!B43,Variables!C43)</f>
        <v>Toujours</v>
      </c>
    </row>
    <row r="44" spans="1:4" x14ac:dyDescent="0.35">
      <c r="B44" s="26" t="s">
        <v>17</v>
      </c>
      <c r="C44" s="26" t="s">
        <v>21</v>
      </c>
      <c r="D44" s="82" t="str">
        <f>IF(Intro!G$21="English",Variables!B44,Variables!C44)</f>
        <v>Généralement</v>
      </c>
    </row>
    <row r="45" spans="1:4" x14ac:dyDescent="0.35">
      <c r="B45" s="8" t="s">
        <v>18</v>
      </c>
      <c r="C45" s="8" t="s">
        <v>22</v>
      </c>
      <c r="D45" s="82" t="str">
        <f>IF(Intro!G$21="English",Variables!B45,Variables!C45)</f>
        <v>Parfois</v>
      </c>
    </row>
    <row r="46" spans="1:4" x14ac:dyDescent="0.35">
      <c r="B46" s="26" t="s">
        <v>19</v>
      </c>
      <c r="C46" s="26" t="s">
        <v>23</v>
      </c>
      <c r="D46" s="82" t="str">
        <f>IF(Intro!G$21="English",Variables!B46,Variables!C46)</f>
        <v>Jamais</v>
      </c>
    </row>
    <row r="47" spans="1:4" x14ac:dyDescent="0.35">
      <c r="C47" s="9"/>
    </row>
    <row r="48" spans="1:4" x14ac:dyDescent="0.35">
      <c r="A48" s="47" t="s">
        <v>371</v>
      </c>
      <c r="B48" s="26" t="s">
        <v>277</v>
      </c>
      <c r="C48" s="26" t="s">
        <v>38</v>
      </c>
      <c r="D48" s="82" t="str">
        <f>IF(Intro!G$21="English",Variables!B48,Variables!C48)</f>
        <v>Très Important</v>
      </c>
    </row>
    <row r="49" spans="1:4" x14ac:dyDescent="0.35">
      <c r="B49" s="26" t="s">
        <v>36</v>
      </c>
      <c r="C49" s="26" t="s">
        <v>39</v>
      </c>
      <c r="D49" s="82" t="str">
        <f>IF(Intro!G$21="English",Variables!B49,Variables!C49)</f>
        <v>Assez important</v>
      </c>
    </row>
    <row r="50" spans="1:4" x14ac:dyDescent="0.35">
      <c r="B50" s="8" t="s">
        <v>37</v>
      </c>
      <c r="C50" s="8" t="s">
        <v>40</v>
      </c>
      <c r="D50" s="82" t="str">
        <f>IF(Intro!G$21="English",Variables!B50,Variables!C50)</f>
        <v>Pas important</v>
      </c>
    </row>
    <row r="52" spans="1:4" x14ac:dyDescent="0.35">
      <c r="A52" s="47" t="s">
        <v>372</v>
      </c>
      <c r="B52" s="26" t="s">
        <v>16</v>
      </c>
      <c r="C52" s="26" t="s">
        <v>20</v>
      </c>
      <c r="D52" s="82" t="str">
        <f>IF(Intro!G$21="English",Variables!B52,Variables!C52)</f>
        <v>Toujours</v>
      </c>
    </row>
    <row r="53" spans="1:4" x14ac:dyDescent="0.35">
      <c r="B53" s="26" t="s">
        <v>17</v>
      </c>
      <c r="C53" s="26" t="s">
        <v>21</v>
      </c>
      <c r="D53" s="82" t="str">
        <f>IF(Intro!G$21="English",Variables!B53,Variables!C53)</f>
        <v>Généralement</v>
      </c>
    </row>
    <row r="54" spans="1:4" x14ac:dyDescent="0.35">
      <c r="B54" s="8" t="s">
        <v>18</v>
      </c>
      <c r="C54" s="8" t="s">
        <v>22</v>
      </c>
      <c r="D54" s="82" t="str">
        <f>IF(Intro!G$21="English",Variables!B54,Variables!C54)</f>
        <v>Parfois</v>
      </c>
    </row>
    <row r="55" spans="1:4" x14ac:dyDescent="0.35">
      <c r="B55" s="26" t="s">
        <v>19</v>
      </c>
      <c r="C55" s="26" t="s">
        <v>23</v>
      </c>
      <c r="D55" s="82" t="str">
        <f>IF(Intro!G$21="English",Variables!B55,Variables!C55)</f>
        <v>Jamais</v>
      </c>
    </row>
    <row r="56" spans="1:4" x14ac:dyDescent="0.35">
      <c r="B56" s="26" t="s">
        <v>205</v>
      </c>
      <c r="C56" s="26" t="s">
        <v>206</v>
      </c>
      <c r="D56" s="82" t="str">
        <f>IF(Intro!G$21="English",Variables!B56,Variables!C56)</f>
        <v>Je ne sais pas</v>
      </c>
    </row>
    <row r="58" spans="1:4" x14ac:dyDescent="0.35">
      <c r="A58" s="47" t="s">
        <v>373</v>
      </c>
      <c r="B58" s="26" t="s">
        <v>219</v>
      </c>
      <c r="C58" s="26" t="s">
        <v>219</v>
      </c>
      <c r="D58" s="82" t="str">
        <f>IF(Intro!G$21="English",Variables!B58,Variables!C58)</f>
        <v>Comparable</v>
      </c>
    </row>
    <row r="59" spans="1:4" x14ac:dyDescent="0.35">
      <c r="B59" s="26" t="s">
        <v>220</v>
      </c>
      <c r="C59" s="26" t="s">
        <v>221</v>
      </c>
      <c r="D59" s="82" t="str">
        <f>IF(Intro!G$21="English",Variables!B59,Variables!C59)</f>
        <v>Non comparable - Avantage pour le Canada</v>
      </c>
    </row>
    <row r="60" spans="1:4" x14ac:dyDescent="0.35">
      <c r="B60" s="8" t="str">
        <f>"Not comparable - Advantage to "&amp;Variables!B5</f>
        <v>Not comparable - Advantage to China</v>
      </c>
      <c r="C60" s="8" t="str">
        <f>"Non comparable - Avantage pour "&amp;Variables!C5</f>
        <v>Non comparable - Avantage pour la Chine</v>
      </c>
      <c r="D60" s="82" t="str">
        <f>IF(Intro!G$21="English",Variables!B60,Variables!C60)</f>
        <v>Non comparable - Avantage pour la Chine</v>
      </c>
    </row>
    <row r="61" spans="1:4" x14ac:dyDescent="0.35">
      <c r="B61" s="26" t="s">
        <v>205</v>
      </c>
      <c r="C61" s="26" t="s">
        <v>206</v>
      </c>
      <c r="D61" s="82" t="str">
        <f>IF(Intro!G$21="English",Variables!B61,Variables!C61)</f>
        <v>Je ne sais pas</v>
      </c>
    </row>
    <row r="62" spans="1:4" x14ac:dyDescent="0.35">
      <c r="C62" s="8"/>
    </row>
    <row r="63" spans="1:4" x14ac:dyDescent="0.35">
      <c r="A63" s="47" t="s">
        <v>374</v>
      </c>
      <c r="B63" s="84">
        <v>1</v>
      </c>
      <c r="C63" s="84">
        <v>1</v>
      </c>
      <c r="D63" s="85">
        <f>IF(Intro!G$21="English",B63,C63)</f>
        <v>1</v>
      </c>
    </row>
    <row r="64" spans="1:4" x14ac:dyDescent="0.35">
      <c r="B64" s="84">
        <v>2</v>
      </c>
      <c r="C64" s="84">
        <v>2</v>
      </c>
      <c r="D64" s="85">
        <f>IF(Intro!G$21="English",B64,C64)</f>
        <v>2</v>
      </c>
    </row>
    <row r="65" spans="1:4" x14ac:dyDescent="0.35">
      <c r="B65" s="84">
        <v>3</v>
      </c>
      <c r="C65" s="84">
        <v>3</v>
      </c>
      <c r="D65" s="85">
        <f>IF(Intro!G$21="English",B65,C65)</f>
        <v>3</v>
      </c>
    </row>
    <row r="66" spans="1:4" x14ac:dyDescent="0.35">
      <c r="B66" s="84" t="s">
        <v>43</v>
      </c>
      <c r="C66" s="84" t="s">
        <v>42</v>
      </c>
      <c r="D66" s="85" t="str">
        <f>IF(Intro!G$21="English",B66,C66)</f>
        <v>Plus de 3</v>
      </c>
    </row>
    <row r="68" spans="1:4" x14ac:dyDescent="0.35">
      <c r="A68" s="47" t="s">
        <v>375</v>
      </c>
      <c r="B68" s="8" t="s">
        <v>16</v>
      </c>
      <c r="C68" s="8" t="s">
        <v>20</v>
      </c>
      <c r="D68" s="48" t="str">
        <f>IF(Intro!G$21="English",B68,C68)</f>
        <v>Toujours</v>
      </c>
    </row>
    <row r="69" spans="1:4" x14ac:dyDescent="0.35">
      <c r="B69" s="8" t="s">
        <v>17</v>
      </c>
      <c r="C69" s="8" t="s">
        <v>21</v>
      </c>
      <c r="D69" s="48" t="str">
        <f>IF(Intro!G$21="English",B69,C69)</f>
        <v>Généralement</v>
      </c>
    </row>
    <row r="70" spans="1:4" x14ac:dyDescent="0.35">
      <c r="B70" s="8" t="s">
        <v>18</v>
      </c>
      <c r="C70" s="8" t="s">
        <v>22</v>
      </c>
      <c r="D70" s="48" t="str">
        <f>IF(Intro!G$21="English",B70,C70)</f>
        <v>Parfois</v>
      </c>
    </row>
    <row r="71" spans="1:4" x14ac:dyDescent="0.35">
      <c r="B71" s="8" t="s">
        <v>19</v>
      </c>
      <c r="C71" s="8" t="s">
        <v>23</v>
      </c>
      <c r="D71" s="48" t="str">
        <f>IF(Intro!G$21="English",B71,C71)</f>
        <v>Jamais</v>
      </c>
    </row>
    <row r="73" spans="1:4" x14ac:dyDescent="0.35">
      <c r="A73" s="47" t="s">
        <v>376</v>
      </c>
      <c r="B73" s="8" t="s">
        <v>30</v>
      </c>
      <c r="C73" s="8" t="s">
        <v>24</v>
      </c>
      <c r="D73" s="48" t="str">
        <f>IF(Intro!G$21="English",B73,C73)</f>
        <v>De 0 à 5 %</v>
      </c>
    </row>
    <row r="74" spans="1:4" x14ac:dyDescent="0.35">
      <c r="B74" s="8" t="s">
        <v>31</v>
      </c>
      <c r="C74" s="8" t="s">
        <v>25</v>
      </c>
      <c r="D74" s="48" t="str">
        <f>IF(Intro!G$21="English",B74,C74)</f>
        <v>De 6 à 10 %</v>
      </c>
    </row>
    <row r="75" spans="1:4" x14ac:dyDescent="0.35">
      <c r="B75" s="8" t="s">
        <v>32</v>
      </c>
      <c r="C75" s="8" t="s">
        <v>26</v>
      </c>
      <c r="D75" s="48" t="str">
        <f>IF(Intro!G$21="English",B75,C75)</f>
        <v>De 11 à 15 %</v>
      </c>
    </row>
    <row r="76" spans="1:4" x14ac:dyDescent="0.35">
      <c r="B76" s="8" t="s">
        <v>33</v>
      </c>
      <c r="C76" s="8" t="s">
        <v>27</v>
      </c>
      <c r="D76" s="48" t="str">
        <f>IF(Intro!G$21="English",B76,C76)</f>
        <v>De 16 à 20 %</v>
      </c>
    </row>
    <row r="77" spans="1:4" x14ac:dyDescent="0.35">
      <c r="B77" s="8" t="s">
        <v>34</v>
      </c>
      <c r="C77" s="8" t="s">
        <v>28</v>
      </c>
      <c r="D77" s="48" t="str">
        <f>IF(Intro!G$21="English",B77,C77)</f>
        <v>De 21 à 25 %</v>
      </c>
    </row>
    <row r="78" spans="1:4" x14ac:dyDescent="0.35">
      <c r="B78" s="8" t="s">
        <v>35</v>
      </c>
      <c r="C78" s="8" t="s">
        <v>29</v>
      </c>
      <c r="D78" s="48" t="str">
        <f>IF(Intro!G$21="English",B78,C78)</f>
        <v>Plus de 25 %</v>
      </c>
    </row>
    <row r="79" spans="1:4" x14ac:dyDescent="0.35">
      <c r="B79" s="8" t="s">
        <v>64</v>
      </c>
      <c r="C79" s="8" t="s">
        <v>63</v>
      </c>
      <c r="D79" s="48" t="str">
        <f>IF(Intro!G$21="English",B79,C79)</f>
        <v>Le prix ne sera jamais le facteur principal</v>
      </c>
    </row>
  </sheetData>
  <sheetProtection algorithmName="SHA-512" hashValue="eoxWAdIGONTVOQSkjMjwGlOyZJkf8cbYhfxyTYED/qyn4ZRX7ncfdiNSDWknp3BCNNUho9h4VDHfiGfrdD/Rww==" saltValue="4YCAOTZ8H/S/HzJlnsQhmQ==" spinCount="100000" sheet="1" objects="1" scenarios="1" selectLockedCells="1"/>
  <mergeCells count="1">
    <mergeCell ref="A35:D35"/>
  </mergeCells>
  <phoneticPr fontId="58" type="noConversion"/>
  <dataValidations count="1">
    <dataValidation type="list" allowBlank="1" showInputMessage="1" showErrorMessage="1" sqref="B4" xr:uid="{0568D506-6BF7-4402-9E11-2B937C866408}">
      <formula1>"dumping, dumping and the subsidizing"</formula1>
    </dataValidation>
  </dataValidations>
  <hyperlinks>
    <hyperlink ref="B17" r:id="rId1" location="3-2" xr:uid="{02D48A5D-C237-42CA-A7CD-56C9C707A652}"/>
    <hyperlink ref="C17" r:id="rId2" location="3-2" xr:uid="{936C8E71-7508-4C37-8401-490949AB3F57}"/>
  </hyperlinks>
  <pageMargins left="0.7" right="0.7" top="0.75" bottom="0.75" header="0.3" footer="0.3"/>
  <pageSetup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41"/>
  <sheetViews>
    <sheetView showGridLines="0" tabSelected="1" zoomScaleNormal="100" workbookViewId="0">
      <selection activeCell="G21" sqref="G21:G22"/>
    </sheetView>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30.54296875" style="8" hidden="1" customWidth="1"/>
    <col min="17" max="23" width="9.1796875" style="8" customWidth="1"/>
    <col min="24"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11"/>
      <c r="P3" s="11"/>
    </row>
    <row r="4" spans="1:16" s="2" customFormat="1" x14ac:dyDescent="0.35">
      <c r="A4" s="1"/>
      <c r="B4" s="278" t="s">
        <v>642</v>
      </c>
      <c r="C4" s="279"/>
      <c r="D4" s="279"/>
      <c r="E4" s="279"/>
      <c r="F4" s="279"/>
      <c r="G4" s="279"/>
      <c r="H4" s="279"/>
      <c r="I4" s="279"/>
      <c r="J4" s="279"/>
      <c r="K4" s="279"/>
      <c r="L4" s="280"/>
      <c r="M4" s="13"/>
      <c r="N4" s="13"/>
      <c r="O4" s="14"/>
      <c r="P4" s="14"/>
    </row>
    <row r="5" spans="1:16" s="2" customFormat="1" x14ac:dyDescent="0.35">
      <c r="A5" s="1"/>
      <c r="B5" s="281" t="str">
        <f>Variables!B2</f>
        <v>NQ-2026-003</v>
      </c>
      <c r="C5" s="282"/>
      <c r="D5" s="282"/>
      <c r="E5" s="282"/>
      <c r="F5" s="282"/>
      <c r="G5" s="282"/>
      <c r="H5" s="282"/>
      <c r="I5" s="282"/>
      <c r="J5" s="282"/>
      <c r="K5" s="282"/>
      <c r="L5" s="283"/>
      <c r="M5" s="13"/>
      <c r="N5" s="13"/>
      <c r="O5" s="14"/>
      <c r="P5" s="14"/>
    </row>
    <row r="6" spans="1:16" s="4" customFormat="1" x14ac:dyDescent="0.35">
      <c r="A6" s="1"/>
      <c r="B6" s="287" t="str">
        <f>UPPER(Variables!B3&amp;" | "&amp;Variables!C3)</f>
        <v>UNARMOURED BUILDING CABLES | CÂBLES DE BÂTIMENTS NON ARMÉS</v>
      </c>
      <c r="C6" s="288"/>
      <c r="D6" s="288"/>
      <c r="E6" s="288"/>
      <c r="F6" s="288"/>
      <c r="G6" s="288"/>
      <c r="H6" s="288"/>
      <c r="I6" s="288"/>
      <c r="J6" s="288"/>
      <c r="K6" s="288"/>
      <c r="L6" s="289"/>
      <c r="M6" s="20"/>
      <c r="N6" s="20"/>
      <c r="O6" s="16"/>
      <c r="P6" s="16"/>
    </row>
    <row r="7" spans="1:16" s="4" customFormat="1" x14ac:dyDescent="0.35">
      <c r="A7" s="1"/>
      <c r="B7" s="15"/>
      <c r="C7" s="15"/>
      <c r="D7" s="15"/>
      <c r="E7" s="3"/>
      <c r="F7" s="3"/>
      <c r="G7" s="3"/>
      <c r="H7" s="3"/>
      <c r="I7" s="3"/>
      <c r="J7" s="3"/>
      <c r="K7" s="3"/>
      <c r="L7" s="3"/>
      <c r="O7" s="16"/>
      <c r="P7" s="16"/>
    </row>
    <row r="8" spans="1:16" s="2" customFormat="1" x14ac:dyDescent="0.35">
      <c r="A8" s="1"/>
      <c r="B8" s="284" t="s">
        <v>340</v>
      </c>
      <c r="C8" s="285"/>
      <c r="D8" s="285"/>
      <c r="E8" s="285"/>
      <c r="F8" s="285"/>
      <c r="G8" s="285"/>
      <c r="H8" s="285"/>
      <c r="I8" s="285"/>
      <c r="J8" s="285"/>
      <c r="K8" s="285"/>
      <c r="L8" s="286"/>
      <c r="M8" s="13"/>
      <c r="N8" s="13"/>
      <c r="O8" s="14"/>
      <c r="P8" s="14"/>
    </row>
    <row r="9" spans="1:16" x14ac:dyDescent="0.35">
      <c r="B9" s="17"/>
      <c r="C9" s="23"/>
      <c r="D9" s="23"/>
      <c r="E9" s="24"/>
      <c r="F9" s="24"/>
      <c r="G9" s="24"/>
      <c r="H9" s="24"/>
      <c r="I9" s="24"/>
      <c r="J9" s="24"/>
      <c r="K9" s="24"/>
      <c r="L9" s="18"/>
      <c r="M9" s="8"/>
      <c r="O9" s="335" t="s">
        <v>400</v>
      </c>
      <c r="P9" s="335"/>
    </row>
    <row r="10" spans="1:16" s="26" customFormat="1" x14ac:dyDescent="0.35">
      <c r="A10" s="55"/>
      <c r="B10" s="27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276"/>
      <c r="D10" s="276"/>
      <c r="E10" s="276"/>
      <c r="F10" s="276"/>
      <c r="G10" s="43"/>
      <c r="H10" s="340" t="str">
        <f>"Le Tribunal canadien du commerce extérieur (le Tribunal) a ouvert une enquête concernant "&amp;Variables!C4&amp;" de "&amp;Variables!C3&amp;" (tels que définis ci-dessous) originaires ou exportés "&amp;Variables!D5&amp;".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les pays sujets.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340"/>
      <c r="J10" s="340"/>
      <c r="K10" s="340"/>
      <c r="L10" s="341"/>
      <c r="O10" s="335"/>
      <c r="P10" s="335"/>
    </row>
    <row r="11" spans="1:16" s="26" customFormat="1" x14ac:dyDescent="0.35">
      <c r="A11" s="55"/>
      <c r="B11" s="275"/>
      <c r="C11" s="276"/>
      <c r="D11" s="276"/>
      <c r="E11" s="276"/>
      <c r="F11" s="276"/>
      <c r="G11" s="43"/>
      <c r="H11" s="340"/>
      <c r="I11" s="340"/>
      <c r="J11" s="340"/>
      <c r="K11" s="340"/>
      <c r="L11" s="341"/>
      <c r="O11" s="335"/>
      <c r="P11" s="335"/>
    </row>
    <row r="12" spans="1:16" s="26" customFormat="1" x14ac:dyDescent="0.35">
      <c r="A12" s="55"/>
      <c r="B12" s="275"/>
      <c r="C12" s="276"/>
      <c r="D12" s="276"/>
      <c r="E12" s="276"/>
      <c r="F12" s="276"/>
      <c r="G12" s="43"/>
      <c r="H12" s="340"/>
      <c r="I12" s="340"/>
      <c r="J12" s="340"/>
      <c r="K12" s="340"/>
      <c r="L12" s="341"/>
      <c r="O12" s="335"/>
      <c r="P12" s="335"/>
    </row>
    <row r="13" spans="1:16" s="26" customFormat="1" x14ac:dyDescent="0.35">
      <c r="A13" s="55"/>
      <c r="B13" s="275"/>
      <c r="C13" s="276"/>
      <c r="D13" s="276"/>
      <c r="E13" s="276"/>
      <c r="F13" s="276"/>
      <c r="G13" s="43"/>
      <c r="H13" s="340"/>
      <c r="I13" s="340"/>
      <c r="J13" s="340"/>
      <c r="K13" s="340"/>
      <c r="L13" s="341"/>
      <c r="O13" s="335"/>
      <c r="P13" s="335"/>
    </row>
    <row r="14" spans="1:16" s="26" customFormat="1" x14ac:dyDescent="0.35">
      <c r="A14" s="55"/>
      <c r="B14" s="275"/>
      <c r="C14" s="276"/>
      <c r="D14" s="276"/>
      <c r="E14" s="276"/>
      <c r="F14" s="276"/>
      <c r="G14" s="43"/>
      <c r="H14" s="340"/>
      <c r="I14" s="340"/>
      <c r="J14" s="340"/>
      <c r="K14" s="340"/>
      <c r="L14" s="341"/>
      <c r="O14" s="335"/>
      <c r="P14" s="335"/>
    </row>
    <row r="15" spans="1:16" s="26" customFormat="1" x14ac:dyDescent="0.35">
      <c r="A15" s="55"/>
      <c r="B15" s="275"/>
      <c r="C15" s="276"/>
      <c r="D15" s="276"/>
      <c r="E15" s="276"/>
      <c r="F15" s="276"/>
      <c r="G15" s="43"/>
      <c r="H15" s="340"/>
      <c r="I15" s="340"/>
      <c r="J15" s="340"/>
      <c r="K15" s="340"/>
      <c r="L15" s="341"/>
      <c r="O15" s="335"/>
      <c r="P15" s="335"/>
    </row>
    <row r="16" spans="1:16" s="26" customFormat="1" x14ac:dyDescent="0.35">
      <c r="A16" s="55"/>
      <c r="B16" s="275"/>
      <c r="C16" s="276"/>
      <c r="D16" s="276"/>
      <c r="E16" s="276"/>
      <c r="F16" s="276"/>
      <c r="G16" s="43"/>
      <c r="H16" s="340"/>
      <c r="I16" s="340"/>
      <c r="J16" s="340"/>
      <c r="K16" s="340"/>
      <c r="L16" s="341"/>
      <c r="O16" s="335"/>
      <c r="P16" s="335"/>
    </row>
    <row r="17" spans="1:16" s="26" customFormat="1" x14ac:dyDescent="0.35">
      <c r="A17" s="55"/>
      <c r="B17" s="66"/>
      <c r="C17" s="67"/>
      <c r="D17" s="67"/>
      <c r="E17" s="67"/>
      <c r="F17" s="67"/>
      <c r="G17" s="67"/>
      <c r="H17" s="67"/>
      <c r="I17" s="67"/>
      <c r="J17" s="67"/>
      <c r="K17" s="67"/>
      <c r="L17" s="68"/>
      <c r="O17" s="335"/>
      <c r="P17" s="335"/>
    </row>
    <row r="18" spans="1:16" s="4" customFormat="1" x14ac:dyDescent="0.35">
      <c r="A18" s="1"/>
      <c r="B18" s="15"/>
      <c r="C18" s="15"/>
      <c r="D18" s="15"/>
      <c r="E18" s="3"/>
      <c r="F18" s="3"/>
      <c r="G18" s="3"/>
      <c r="H18" s="3"/>
      <c r="I18" s="3"/>
      <c r="J18" s="3"/>
      <c r="K18" s="3"/>
      <c r="L18" s="3"/>
      <c r="O18" s="16"/>
      <c r="P18" s="16"/>
    </row>
    <row r="19" spans="1:16" s="2" customFormat="1" x14ac:dyDescent="0.35">
      <c r="A19" s="1"/>
      <c r="B19" s="290" t="s">
        <v>341</v>
      </c>
      <c r="C19" s="291"/>
      <c r="D19" s="291"/>
      <c r="E19" s="291"/>
      <c r="F19" s="291"/>
      <c r="G19" s="291"/>
      <c r="H19" s="291"/>
      <c r="I19" s="291"/>
      <c r="J19" s="291"/>
      <c r="K19" s="291"/>
      <c r="L19" s="292"/>
      <c r="M19" s="13"/>
      <c r="N19" s="13"/>
      <c r="O19" s="14"/>
      <c r="P19" s="14"/>
    </row>
    <row r="20" spans="1:16" x14ac:dyDescent="0.35">
      <c r="B20" s="17"/>
      <c r="C20" s="23"/>
      <c r="D20" s="23"/>
      <c r="E20" s="24"/>
      <c r="F20" s="24"/>
      <c r="G20" s="24"/>
      <c r="H20" s="24"/>
      <c r="I20" s="24"/>
      <c r="J20" s="24"/>
      <c r="K20" s="24"/>
      <c r="L20" s="18"/>
      <c r="M20" s="8"/>
    </row>
    <row r="21" spans="1:16" x14ac:dyDescent="0.35">
      <c r="B21" s="342" t="s">
        <v>160</v>
      </c>
      <c r="C21" s="343"/>
      <c r="D21" s="343"/>
      <c r="E21" s="343"/>
      <c r="F21" s="343"/>
      <c r="G21" s="346" t="s">
        <v>159</v>
      </c>
      <c r="H21" s="344" t="s">
        <v>270</v>
      </c>
      <c r="I21" s="344"/>
      <c r="J21" s="344"/>
      <c r="K21" s="344"/>
      <c r="L21" s="345"/>
      <c r="M21" s="8"/>
      <c r="O21" s="19"/>
    </row>
    <row r="22" spans="1:16" x14ac:dyDescent="0.35">
      <c r="B22" s="342"/>
      <c r="C22" s="343"/>
      <c r="D22" s="343"/>
      <c r="E22" s="343"/>
      <c r="F22" s="343"/>
      <c r="G22" s="347"/>
      <c r="H22" s="344"/>
      <c r="I22" s="344"/>
      <c r="J22" s="344"/>
      <c r="K22" s="344"/>
      <c r="L22" s="345"/>
      <c r="M22" s="8"/>
      <c r="O22" s="19"/>
    </row>
    <row r="23" spans="1:16" s="26" customFormat="1" x14ac:dyDescent="0.35">
      <c r="A23" s="55"/>
      <c r="B23" s="66"/>
      <c r="C23" s="67"/>
      <c r="D23" s="67"/>
      <c r="E23" s="67"/>
      <c r="F23" s="67"/>
      <c r="G23" s="67"/>
      <c r="H23" s="67"/>
      <c r="I23" s="67"/>
      <c r="J23" s="67"/>
      <c r="K23" s="67"/>
      <c r="L23" s="68"/>
    </row>
    <row r="24" spans="1:16" s="4" customFormat="1" x14ac:dyDescent="0.35">
      <c r="A24" s="1"/>
      <c r="B24" s="15"/>
      <c r="C24" s="15"/>
      <c r="D24" s="15"/>
      <c r="E24" s="3"/>
      <c r="F24" s="3"/>
      <c r="G24" s="3"/>
      <c r="H24" s="3"/>
      <c r="I24" s="3"/>
      <c r="J24" s="3"/>
      <c r="K24" s="3"/>
      <c r="L24" s="3"/>
      <c r="O24" s="16"/>
      <c r="P24" s="16"/>
    </row>
    <row r="25" spans="1:16" s="2" customFormat="1" x14ac:dyDescent="0.35">
      <c r="A25" s="1"/>
      <c r="B25" s="284" t="str">
        <f>IF(Intro!$G$21="English",O25,P25)</f>
        <v>LA DÉFINITION "DES MARCHANDISES"</v>
      </c>
      <c r="C25" s="285"/>
      <c r="D25" s="285" t="str">
        <f>UPPER(IF(Intro!$G$21="English",P25,Q25))</f>
        <v/>
      </c>
      <c r="E25" s="285" t="str">
        <f>UPPER(IF(Intro!$G$21="English",Q25,R25))</f>
        <v/>
      </c>
      <c r="F25" s="285" t="str">
        <f>UPPER(IF(Intro!$G$21="English",R25,S25))</f>
        <v/>
      </c>
      <c r="G25" s="285" t="str">
        <f>UPPER(IF(Intro!$G$21="English",S25,T25))</f>
        <v/>
      </c>
      <c r="H25" s="285" t="str">
        <f>UPPER(IF(Intro!$G$21="English",T25,U25))</f>
        <v/>
      </c>
      <c r="I25" s="285" t="str">
        <f>UPPER(IF(Intro!$G$21="English",U25,V25))</f>
        <v/>
      </c>
      <c r="J25" s="285" t="str">
        <f>UPPER(IF(Intro!$G$21="English",V25,W25))</f>
        <v/>
      </c>
      <c r="K25" s="285" t="str">
        <f>UPPER(IF(Intro!$G$21="English",W25,X25))</f>
        <v/>
      </c>
      <c r="L25" s="286" t="str">
        <f>UPPER(IF(Intro!$G$21="English",X25,Y25))</f>
        <v/>
      </c>
      <c r="M25" s="4"/>
      <c r="N25" s="13"/>
      <c r="O25" s="20" t="s">
        <v>342</v>
      </c>
      <c r="P25" s="20" t="s">
        <v>343</v>
      </c>
    </row>
    <row r="26" spans="1:16" x14ac:dyDescent="0.35">
      <c r="B26" s="17"/>
      <c r="C26" s="23"/>
      <c r="D26" s="23"/>
      <c r="E26" s="24"/>
      <c r="F26" s="24"/>
      <c r="G26" s="24"/>
      <c r="H26" s="24"/>
      <c r="I26" s="24"/>
      <c r="J26" s="24"/>
      <c r="K26" s="24"/>
      <c r="L26" s="18"/>
      <c r="M26" s="8"/>
    </row>
    <row r="27" spans="1:16" s="26" customFormat="1" x14ac:dyDescent="0.35">
      <c r="A27" s="55"/>
      <c r="B27" s="275" t="str">
        <f>IF(Intro!$G$21="English",O27,P27)</f>
        <v>Les références aux « marchandises » dans ce questionnaire font référence à :</v>
      </c>
      <c r="C27" s="276"/>
      <c r="D27" s="276"/>
      <c r="E27" s="276"/>
      <c r="F27" s="276"/>
      <c r="G27" s="276"/>
      <c r="H27" s="276"/>
      <c r="I27" s="276"/>
      <c r="J27" s="276"/>
      <c r="K27" s="276"/>
      <c r="L27" s="277"/>
      <c r="O27" s="8" t="s">
        <v>194</v>
      </c>
      <c r="P27" s="8" t="s">
        <v>195</v>
      </c>
    </row>
    <row r="28" spans="1:16" x14ac:dyDescent="0.35">
      <c r="B28" s="17"/>
      <c r="C28" s="23"/>
      <c r="D28" s="23"/>
      <c r="E28" s="24"/>
      <c r="F28" s="24"/>
      <c r="G28" s="24"/>
      <c r="H28" s="24"/>
      <c r="I28" s="24"/>
      <c r="J28" s="24"/>
      <c r="K28" s="24"/>
      <c r="L28" s="18"/>
      <c r="M28" s="8"/>
    </row>
    <row r="29" spans="1:16" s="26" customFormat="1" x14ac:dyDescent="0.35">
      <c r="A29" s="55"/>
      <c r="B29" s="65"/>
      <c r="C29" s="348" t="str">
        <f>IF(Intro!$G$21="English",O29,P29)</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c r="D29" s="349"/>
      <c r="E29" s="349"/>
      <c r="F29" s="349"/>
      <c r="G29" s="349"/>
      <c r="H29" s="349"/>
      <c r="I29" s="349"/>
      <c r="J29" s="349"/>
      <c r="K29" s="350"/>
      <c r="L29" s="44"/>
      <c r="O29" s="8" t="str">
        <f>Variables!B16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P29" s="8" t="str">
        <f>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row>
    <row r="30" spans="1:16" s="26" customFormat="1" x14ac:dyDescent="0.35">
      <c r="A30" s="55"/>
      <c r="B30" s="65"/>
      <c r="C30" s="351"/>
      <c r="D30" s="352"/>
      <c r="E30" s="352"/>
      <c r="F30" s="352"/>
      <c r="G30" s="352"/>
      <c r="H30" s="352"/>
      <c r="I30" s="352"/>
      <c r="J30" s="352"/>
      <c r="K30" s="353"/>
      <c r="L30" s="44"/>
      <c r="O30" s="8"/>
      <c r="P30" s="8"/>
    </row>
    <row r="31" spans="1:16" s="26" customFormat="1" x14ac:dyDescent="0.35">
      <c r="A31" s="55"/>
      <c r="B31" s="65"/>
      <c r="C31" s="351"/>
      <c r="D31" s="352"/>
      <c r="E31" s="352"/>
      <c r="F31" s="352"/>
      <c r="G31" s="352"/>
      <c r="H31" s="352"/>
      <c r="I31" s="352"/>
      <c r="J31" s="352"/>
      <c r="K31" s="353"/>
      <c r="L31" s="44"/>
      <c r="O31" s="8"/>
      <c r="P31" s="8"/>
    </row>
    <row r="32" spans="1:16" s="26" customFormat="1" x14ac:dyDescent="0.35">
      <c r="A32" s="55"/>
      <c r="B32" s="65"/>
      <c r="C32" s="351"/>
      <c r="D32" s="352"/>
      <c r="E32" s="352"/>
      <c r="F32" s="352"/>
      <c r="G32" s="352"/>
      <c r="H32" s="352"/>
      <c r="I32" s="352"/>
      <c r="J32" s="352"/>
      <c r="K32" s="353"/>
      <c r="L32" s="44"/>
      <c r="O32" s="8"/>
      <c r="P32" s="8"/>
    </row>
    <row r="33" spans="1:16" s="26" customFormat="1" x14ac:dyDescent="0.35">
      <c r="A33" s="55"/>
      <c r="B33" s="65"/>
      <c r="C33" s="351"/>
      <c r="D33" s="352"/>
      <c r="E33" s="352"/>
      <c r="F33" s="352"/>
      <c r="G33" s="352"/>
      <c r="H33" s="352"/>
      <c r="I33" s="352"/>
      <c r="J33" s="352"/>
      <c r="K33" s="353"/>
      <c r="L33" s="44"/>
      <c r="O33" s="8"/>
      <c r="P33" s="8"/>
    </row>
    <row r="34" spans="1:16" s="26" customFormat="1" x14ac:dyDescent="0.35">
      <c r="A34" s="55"/>
      <c r="B34" s="65"/>
      <c r="C34" s="351"/>
      <c r="D34" s="352"/>
      <c r="E34" s="352"/>
      <c r="F34" s="352"/>
      <c r="G34" s="352"/>
      <c r="H34" s="352"/>
      <c r="I34" s="352"/>
      <c r="J34" s="352"/>
      <c r="K34" s="353"/>
      <c r="L34" s="44"/>
      <c r="O34" s="8"/>
      <c r="P34" s="8"/>
    </row>
    <row r="35" spans="1:16" s="26" customFormat="1" x14ac:dyDescent="0.35">
      <c r="A35" s="55"/>
      <c r="B35" s="65"/>
      <c r="C35" s="351"/>
      <c r="D35" s="352"/>
      <c r="E35" s="352"/>
      <c r="F35" s="352"/>
      <c r="G35" s="352"/>
      <c r="H35" s="352"/>
      <c r="I35" s="352"/>
      <c r="J35" s="352"/>
      <c r="K35" s="353"/>
      <c r="L35" s="44"/>
      <c r="O35" s="8"/>
      <c r="P35" s="8"/>
    </row>
    <row r="36" spans="1:16" s="26" customFormat="1" x14ac:dyDescent="0.35">
      <c r="A36" s="55"/>
      <c r="B36" s="65"/>
      <c r="C36" s="351"/>
      <c r="D36" s="352"/>
      <c r="E36" s="352"/>
      <c r="F36" s="352"/>
      <c r="G36" s="352"/>
      <c r="H36" s="352"/>
      <c r="I36" s="352"/>
      <c r="J36" s="352"/>
      <c r="K36" s="353"/>
      <c r="L36" s="44"/>
      <c r="O36" s="8"/>
      <c r="P36" s="8"/>
    </row>
    <row r="37" spans="1:16" s="26" customFormat="1" x14ac:dyDescent="0.35">
      <c r="A37" s="55"/>
      <c r="B37" s="65"/>
      <c r="C37" s="351"/>
      <c r="D37" s="352"/>
      <c r="E37" s="352"/>
      <c r="F37" s="352"/>
      <c r="G37" s="352"/>
      <c r="H37" s="352"/>
      <c r="I37" s="352"/>
      <c r="J37" s="352"/>
      <c r="K37" s="353"/>
      <c r="L37" s="44"/>
      <c r="O37" s="8"/>
      <c r="P37" s="8"/>
    </row>
    <row r="38" spans="1:16" s="26" customFormat="1" x14ac:dyDescent="0.35">
      <c r="A38" s="55"/>
      <c r="B38" s="65"/>
      <c r="C38" s="351"/>
      <c r="D38" s="352"/>
      <c r="E38" s="352"/>
      <c r="F38" s="352"/>
      <c r="G38" s="352"/>
      <c r="H38" s="352"/>
      <c r="I38" s="352"/>
      <c r="J38" s="352"/>
      <c r="K38" s="353"/>
      <c r="L38" s="44"/>
      <c r="O38" s="8"/>
      <c r="P38" s="8"/>
    </row>
    <row r="39" spans="1:16" s="26" customFormat="1" x14ac:dyDescent="0.35">
      <c r="A39" s="55"/>
      <c r="B39" s="65"/>
      <c r="C39" s="351"/>
      <c r="D39" s="352"/>
      <c r="E39" s="352"/>
      <c r="F39" s="352"/>
      <c r="G39" s="352"/>
      <c r="H39" s="352"/>
      <c r="I39" s="352"/>
      <c r="J39" s="352"/>
      <c r="K39" s="353"/>
      <c r="L39" s="44"/>
      <c r="O39" s="8"/>
      <c r="P39" s="8"/>
    </row>
    <row r="40" spans="1:16" s="26" customFormat="1" x14ac:dyDescent="0.35">
      <c r="A40" s="55"/>
      <c r="B40" s="65"/>
      <c r="C40" s="351"/>
      <c r="D40" s="352"/>
      <c r="E40" s="352"/>
      <c r="F40" s="352"/>
      <c r="G40" s="352"/>
      <c r="H40" s="352"/>
      <c r="I40" s="352"/>
      <c r="J40" s="352"/>
      <c r="K40" s="353"/>
      <c r="L40" s="44"/>
      <c r="O40" s="8"/>
      <c r="P40" s="8"/>
    </row>
    <row r="41" spans="1:16" s="26" customFormat="1" x14ac:dyDescent="0.35">
      <c r="A41" s="55"/>
      <c r="B41" s="65"/>
      <c r="C41" s="351"/>
      <c r="D41" s="352"/>
      <c r="E41" s="352"/>
      <c r="F41" s="352"/>
      <c r="G41" s="352"/>
      <c r="H41" s="352"/>
      <c r="I41" s="352"/>
      <c r="J41" s="352"/>
      <c r="K41" s="353"/>
      <c r="L41" s="44"/>
      <c r="O41" s="8"/>
      <c r="P41" s="8"/>
    </row>
    <row r="42" spans="1:16" s="26" customFormat="1" x14ac:dyDescent="0.35">
      <c r="A42" s="55"/>
      <c r="B42" s="65"/>
      <c r="C42" s="351"/>
      <c r="D42" s="352"/>
      <c r="E42" s="352"/>
      <c r="F42" s="352"/>
      <c r="G42" s="352"/>
      <c r="H42" s="352"/>
      <c r="I42" s="352"/>
      <c r="J42" s="352"/>
      <c r="K42" s="353"/>
      <c r="L42" s="44"/>
      <c r="O42" s="8"/>
      <c r="P42" s="8"/>
    </row>
    <row r="43" spans="1:16" s="26" customFormat="1" x14ac:dyDescent="0.35">
      <c r="A43" s="55"/>
      <c r="B43" s="65"/>
      <c r="C43" s="351"/>
      <c r="D43" s="352"/>
      <c r="E43" s="352"/>
      <c r="F43" s="352"/>
      <c r="G43" s="352"/>
      <c r="H43" s="352"/>
      <c r="I43" s="352"/>
      <c r="J43" s="352"/>
      <c r="K43" s="353"/>
      <c r="L43" s="44"/>
      <c r="O43" s="8"/>
      <c r="P43" s="8"/>
    </row>
    <row r="44" spans="1:16" s="26" customFormat="1" x14ac:dyDescent="0.35">
      <c r="A44" s="55"/>
      <c r="B44" s="65"/>
      <c r="C44" s="351"/>
      <c r="D44" s="352"/>
      <c r="E44" s="352"/>
      <c r="F44" s="352"/>
      <c r="G44" s="352"/>
      <c r="H44" s="352"/>
      <c r="I44" s="352"/>
      <c r="J44" s="352"/>
      <c r="K44" s="353"/>
      <c r="L44" s="44"/>
      <c r="O44" s="8"/>
      <c r="P44" s="8"/>
    </row>
    <row r="45" spans="1:16" s="26" customFormat="1" x14ac:dyDescent="0.35">
      <c r="A45" s="55"/>
      <c r="B45" s="65"/>
      <c r="C45" s="351"/>
      <c r="D45" s="352"/>
      <c r="E45" s="352"/>
      <c r="F45" s="352"/>
      <c r="G45" s="352"/>
      <c r="H45" s="352"/>
      <c r="I45" s="352"/>
      <c r="J45" s="352"/>
      <c r="K45" s="353"/>
      <c r="L45" s="44"/>
      <c r="O45" s="8"/>
      <c r="P45" s="8"/>
    </row>
    <row r="46" spans="1:16" s="26" customFormat="1" x14ac:dyDescent="0.35">
      <c r="A46" s="55"/>
      <c r="B46" s="65"/>
      <c r="C46" s="351"/>
      <c r="D46" s="352"/>
      <c r="E46" s="352"/>
      <c r="F46" s="352"/>
      <c r="G46" s="352"/>
      <c r="H46" s="352"/>
      <c r="I46" s="352"/>
      <c r="J46" s="352"/>
      <c r="K46" s="353"/>
      <c r="L46" s="44"/>
      <c r="O46" s="8"/>
      <c r="P46" s="8"/>
    </row>
    <row r="47" spans="1:16" s="26" customFormat="1" x14ac:dyDescent="0.35">
      <c r="A47" s="55"/>
      <c r="B47" s="65"/>
      <c r="C47" s="351"/>
      <c r="D47" s="352"/>
      <c r="E47" s="352"/>
      <c r="F47" s="352"/>
      <c r="G47" s="352"/>
      <c r="H47" s="352"/>
      <c r="I47" s="352"/>
      <c r="J47" s="352"/>
      <c r="K47" s="353"/>
      <c r="L47" s="44"/>
      <c r="O47" s="8"/>
      <c r="P47" s="8"/>
    </row>
    <row r="48" spans="1:16" s="26" customFormat="1" x14ac:dyDescent="0.35">
      <c r="A48" s="55"/>
      <c r="B48" s="65"/>
      <c r="C48" s="351"/>
      <c r="D48" s="352"/>
      <c r="E48" s="352"/>
      <c r="F48" s="352"/>
      <c r="G48" s="352"/>
      <c r="H48" s="352"/>
      <c r="I48" s="352"/>
      <c r="J48" s="352"/>
      <c r="K48" s="353"/>
      <c r="L48" s="44"/>
      <c r="O48" s="8"/>
      <c r="P48" s="8"/>
    </row>
    <row r="49" spans="1:17" s="26" customFormat="1" x14ac:dyDescent="0.35">
      <c r="A49" s="55"/>
      <c r="B49" s="65"/>
      <c r="C49" s="351"/>
      <c r="D49" s="352"/>
      <c r="E49" s="352"/>
      <c r="F49" s="352"/>
      <c r="G49" s="352"/>
      <c r="H49" s="352"/>
      <c r="I49" s="352"/>
      <c r="J49" s="352"/>
      <c r="K49" s="353"/>
      <c r="L49" s="44"/>
      <c r="O49" s="8"/>
      <c r="P49" s="8"/>
    </row>
    <row r="50" spans="1:17" s="26" customFormat="1" x14ac:dyDescent="0.35">
      <c r="A50" s="55"/>
      <c r="B50" s="65"/>
      <c r="C50" s="351"/>
      <c r="D50" s="352"/>
      <c r="E50" s="352"/>
      <c r="F50" s="352"/>
      <c r="G50" s="352"/>
      <c r="H50" s="352"/>
      <c r="I50" s="352"/>
      <c r="J50" s="352"/>
      <c r="K50" s="353"/>
      <c r="L50" s="44"/>
      <c r="O50" s="8"/>
      <c r="P50" s="8"/>
    </row>
    <row r="51" spans="1:17" s="26" customFormat="1" x14ac:dyDescent="0.35">
      <c r="A51" s="55"/>
      <c r="B51" s="65"/>
      <c r="C51" s="351"/>
      <c r="D51" s="352"/>
      <c r="E51" s="352"/>
      <c r="F51" s="352"/>
      <c r="G51" s="352"/>
      <c r="H51" s="352"/>
      <c r="I51" s="352"/>
      <c r="J51" s="352"/>
      <c r="K51" s="353"/>
      <c r="L51" s="44"/>
      <c r="O51" s="8"/>
      <c r="P51" s="8"/>
    </row>
    <row r="52" spans="1:17" s="26" customFormat="1" x14ac:dyDescent="0.35">
      <c r="A52" s="55"/>
      <c r="B52" s="65"/>
      <c r="C52" s="354"/>
      <c r="D52" s="355"/>
      <c r="E52" s="355"/>
      <c r="F52" s="355"/>
      <c r="G52" s="355"/>
      <c r="H52" s="355"/>
      <c r="I52" s="355"/>
      <c r="J52" s="355"/>
      <c r="K52" s="356"/>
      <c r="L52" s="44"/>
      <c r="O52" s="8"/>
      <c r="P52" s="8"/>
    </row>
    <row r="53" spans="1:17" x14ac:dyDescent="0.35">
      <c r="B53" s="17"/>
      <c r="C53" s="23"/>
      <c r="D53" s="23"/>
      <c r="E53" s="24"/>
      <c r="F53" s="24"/>
      <c r="G53" s="24"/>
      <c r="H53" s="24"/>
      <c r="I53" s="24"/>
      <c r="J53" s="24"/>
      <c r="K53" s="24"/>
      <c r="L53" s="18"/>
      <c r="M53" s="8"/>
    </row>
    <row r="54" spans="1:17" ht="14.15" customHeight="1" x14ac:dyDescent="0.35">
      <c r="B54" s="317" t="str">
        <f>IF(Intro!$G$21="English",O54,P54)</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4" s="318"/>
      <c r="D54" s="318"/>
      <c r="E54" s="318"/>
      <c r="F54" s="318"/>
      <c r="G54" s="318"/>
      <c r="H54" s="318"/>
      <c r="I54" s="318"/>
      <c r="J54" s="318"/>
      <c r="K54" s="318"/>
      <c r="L54" s="319"/>
      <c r="M54" s="8"/>
      <c r="O54" s="8" t="s">
        <v>473</v>
      </c>
      <c r="P54" s="8" t="s">
        <v>474</v>
      </c>
    </row>
    <row r="55" spans="1:17" x14ac:dyDescent="0.35">
      <c r="B55" s="317"/>
      <c r="C55" s="318"/>
      <c r="D55" s="318"/>
      <c r="E55" s="318"/>
      <c r="F55" s="318"/>
      <c r="G55" s="318"/>
      <c r="H55" s="318"/>
      <c r="I55" s="318"/>
      <c r="J55" s="318"/>
      <c r="K55" s="318"/>
      <c r="L55" s="319"/>
      <c r="M55" s="8"/>
    </row>
    <row r="56" spans="1:17" ht="14.5" x14ac:dyDescent="0.35">
      <c r="B56" s="119" t="s">
        <v>475</v>
      </c>
      <c r="C56" s="363" t="str">
        <f>HYPERLINK(Variables!B17)</f>
        <v>https://www.cbsa-asfc.gc.ca/sima-lmsi/i-e/ubc2026/ubc2026-in-eng.html#3-2</v>
      </c>
      <c r="D56" s="363"/>
      <c r="E56" s="363"/>
      <c r="F56" s="363"/>
      <c r="G56" s="363"/>
      <c r="H56" s="8"/>
      <c r="I56" s="19"/>
      <c r="J56" s="19"/>
      <c r="K56" s="19"/>
      <c r="L56" s="124"/>
      <c r="M56" s="8"/>
    </row>
    <row r="57" spans="1:17" ht="14.5" x14ac:dyDescent="0.35">
      <c r="B57" s="119" t="s">
        <v>476</v>
      </c>
      <c r="C57" s="363" t="str">
        <f>HYPERLINK(Variables!C17)</f>
        <v>https://www.cbsa-asfc.gc.ca/sima-lmsi/i-e/ubc2026/ubc2026-in-fra.html#3-2</v>
      </c>
      <c r="D57" s="363"/>
      <c r="E57" s="363"/>
      <c r="F57" s="363"/>
      <c r="G57" s="363"/>
      <c r="H57" s="45"/>
      <c r="I57" s="45"/>
      <c r="J57" s="45"/>
      <c r="K57" s="45"/>
      <c r="L57" s="46"/>
      <c r="M57" s="8"/>
    </row>
    <row r="58" spans="1:17" s="26" customFormat="1" x14ac:dyDescent="0.35">
      <c r="A58" s="55"/>
      <c r="B58" s="66"/>
      <c r="C58" s="67"/>
      <c r="D58" s="67"/>
      <c r="E58" s="67"/>
      <c r="F58" s="67"/>
      <c r="G58" s="67"/>
      <c r="H58" s="67"/>
      <c r="I58" s="67"/>
      <c r="J58" s="67"/>
      <c r="K58" s="67"/>
      <c r="L58" s="68"/>
    </row>
    <row r="59" spans="1:17" s="4" customFormat="1" x14ac:dyDescent="0.35">
      <c r="A59" s="1"/>
      <c r="B59" s="15"/>
      <c r="C59" s="15"/>
      <c r="D59" s="15"/>
      <c r="E59" s="3"/>
      <c r="F59" s="3"/>
      <c r="G59" s="3"/>
      <c r="H59" s="3"/>
      <c r="I59" s="3"/>
      <c r="J59" s="3"/>
      <c r="K59" s="3"/>
      <c r="L59" s="3"/>
      <c r="O59" s="16"/>
      <c r="P59" s="16"/>
    </row>
    <row r="60" spans="1:17" s="2" customFormat="1" x14ac:dyDescent="0.35">
      <c r="A60" s="1"/>
      <c r="B60" s="290" t="str">
        <f>IF(Intro!$G$21="English",O60,P60)</f>
        <v>DEVEZ-VOUS REMPLIR CE QUESTIONNAIRE?</v>
      </c>
      <c r="C60" s="291"/>
      <c r="D60" s="291"/>
      <c r="E60" s="291"/>
      <c r="F60" s="291"/>
      <c r="G60" s="291"/>
      <c r="H60" s="291"/>
      <c r="I60" s="291"/>
      <c r="J60" s="291"/>
      <c r="K60" s="291"/>
      <c r="L60" s="292"/>
      <c r="M60" s="22"/>
      <c r="N60" s="22"/>
      <c r="O60" s="7" t="s">
        <v>344</v>
      </c>
      <c r="P60" s="7" t="s">
        <v>395</v>
      </c>
      <c r="Q60" s="38"/>
    </row>
    <row r="61" spans="1:17" x14ac:dyDescent="0.35">
      <c r="B61" s="36"/>
      <c r="C61" s="29"/>
      <c r="D61" s="39"/>
      <c r="E61" s="39"/>
      <c r="F61" s="39"/>
      <c r="G61" s="39"/>
      <c r="H61" s="39"/>
      <c r="I61" s="39"/>
      <c r="J61" s="39"/>
      <c r="K61" s="39"/>
      <c r="L61" s="37"/>
      <c r="M61" s="8"/>
    </row>
    <row r="62" spans="1:17" s="26" customFormat="1" x14ac:dyDescent="0.35">
      <c r="A62" s="6"/>
      <c r="B62" s="317" t="str">
        <f>IF(Intro!$G$21="English",O62,P62)</f>
        <v>Votre entreprise a-t-elle acheté les marchandises à tout moment depuis le 1er janvier 2023?</v>
      </c>
      <c r="C62" s="318"/>
      <c r="D62" s="318"/>
      <c r="E62" s="318"/>
      <c r="F62" s="318"/>
      <c r="G62" s="318"/>
      <c r="H62" s="318"/>
      <c r="I62" s="318"/>
      <c r="J62" s="318"/>
      <c r="K62" s="318"/>
      <c r="L62" s="319"/>
      <c r="M62" s="8"/>
      <c r="N62" s="8"/>
      <c r="O62" s="19" t="str">
        <f>"Has your firm purchased the goods at any time since January 1, "&amp;Variables!B6&amp;"?"</f>
        <v>Has your firm purchased the goods at any time since January 1, 2023?</v>
      </c>
      <c r="P62" s="8" t="str">
        <f>"Votre entreprise a-t-elle acheté les marchandises à tout moment depuis le 1er janvier "&amp;Variables!C6&amp;"?"</f>
        <v>Votre entreprise a-t-elle acheté les marchandises à tout moment depuis le 1er janvier 2023?</v>
      </c>
      <c r="Q62" s="8"/>
    </row>
    <row r="63" spans="1:17" s="26" customFormat="1" x14ac:dyDescent="0.35">
      <c r="A63" s="6"/>
      <c r="B63" s="52"/>
      <c r="C63" s="53"/>
      <c r="D63" s="8"/>
      <c r="E63" s="8"/>
      <c r="F63" s="8"/>
      <c r="G63" s="78"/>
      <c r="H63" s="78"/>
      <c r="I63" s="78"/>
      <c r="J63" s="78"/>
      <c r="K63" s="78"/>
      <c r="L63" s="75"/>
      <c r="M63" s="8"/>
      <c r="N63" s="8"/>
      <c r="O63" s="8" t="s">
        <v>260</v>
      </c>
      <c r="P63" s="8" t="s">
        <v>261</v>
      </c>
      <c r="Q63" s="8"/>
    </row>
    <row r="64" spans="1:17" x14ac:dyDescent="0.35">
      <c r="B64" s="336" t="str">
        <f>IF(Intro!$G$21="English",O63,P63)</f>
        <v>Sélectionnez oui ou non</v>
      </c>
      <c r="C64" s="337"/>
      <c r="D64" s="338"/>
      <c r="E64" s="357" t="str">
        <f>IF(D64="Yes",O64,IF(D64="Oui",P64,IF(D64="No",O65,IF(D64="Non",P65,""))))</f>
        <v/>
      </c>
      <c r="F64" s="358"/>
      <c r="G64" s="358"/>
      <c r="H64" s="358"/>
      <c r="I64" s="358"/>
      <c r="J64" s="358"/>
      <c r="K64" s="359"/>
      <c r="L64" s="75"/>
      <c r="M64" s="8"/>
      <c r="O64" s="8" t="str">
        <f>"Complete all tabs in this questionnaire and submit it by "&amp;Variables!B11&amp;"."</f>
        <v>Complete all tabs in this questionnaire and submit it by August 20, 2026.</v>
      </c>
      <c r="P64" s="8" t="str">
        <f>"Remplissez tous les onglets de ce questionnaire et soumettez-le avant le "&amp;Variables!C11&amp;"."</f>
        <v>Remplissez tous les onglets de ce questionnaire et soumettez-le avant le 20 août 2026.</v>
      </c>
    </row>
    <row r="65" spans="1:16" x14ac:dyDescent="0.35">
      <c r="B65" s="336"/>
      <c r="C65" s="337"/>
      <c r="D65" s="339"/>
      <c r="E65" s="360"/>
      <c r="F65" s="361"/>
      <c r="G65" s="361"/>
      <c r="H65" s="361"/>
      <c r="I65" s="361"/>
      <c r="J65" s="361"/>
      <c r="K65" s="362"/>
      <c r="L65" s="75"/>
      <c r="M65" s="8"/>
      <c r="O65" s="8" t="str">
        <f>"Complete this tab only and submit it by "&amp;Variables!B11&amp;"."</f>
        <v>Complete this tab only and submit it by August 20, 2026.</v>
      </c>
      <c r="P65" s="8" t="str">
        <f>"Remplissez cet onglet uniquement et soumettez-le avant le "&amp;Variables!C11&amp;"."</f>
        <v>Remplissez cet onglet uniquement et soumettez-le avant le 20 août 2026.</v>
      </c>
    </row>
    <row r="66" spans="1:16" s="26" customFormat="1" x14ac:dyDescent="0.35">
      <c r="A66" s="55"/>
      <c r="B66" s="65"/>
      <c r="C66" s="50"/>
      <c r="D66" s="50"/>
      <c r="E66" s="50"/>
      <c r="F66" s="50"/>
      <c r="G66" s="50"/>
      <c r="H66" s="50"/>
      <c r="I66" s="50"/>
      <c r="J66" s="50"/>
      <c r="K66" s="50"/>
      <c r="L66" s="56"/>
    </row>
    <row r="67" spans="1:16" x14ac:dyDescent="0.35">
      <c r="B67" s="317" t="str">
        <f>IF(Intro!$G$21="English",O67,P67)</f>
        <v>Votre entreprise a-t-elle importé les marchandises en tant qu'importateur officiel de n'importe quel pays à tout moment depuis le 1er janvier 2023?</v>
      </c>
      <c r="C67" s="318"/>
      <c r="D67" s="318"/>
      <c r="E67" s="318"/>
      <c r="F67" s="318"/>
      <c r="G67" s="318"/>
      <c r="H67" s="318"/>
      <c r="I67" s="318"/>
      <c r="J67" s="318"/>
      <c r="K67" s="318"/>
      <c r="L67" s="319"/>
      <c r="M67" s="8"/>
      <c r="O67" s="19" t="str">
        <f>"Has your firm imported the goods as the importer of record from any country since January 1, "&amp;Variables!B6&amp;"?"</f>
        <v>Has your firm imported the goods as the importer of record from any country since January 1, 2023?</v>
      </c>
      <c r="P67" s="8"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8" spans="1:16" x14ac:dyDescent="0.35">
      <c r="B68" s="52"/>
      <c r="C68" s="53"/>
      <c r="D68" s="8"/>
      <c r="E68" s="8"/>
      <c r="F68" s="8"/>
      <c r="G68" s="78"/>
      <c r="H68" s="78"/>
      <c r="I68" s="78"/>
      <c r="J68" s="78"/>
      <c r="K68" s="78"/>
      <c r="L68" s="75"/>
      <c r="M68" s="8"/>
    </row>
    <row r="69" spans="1:16" x14ac:dyDescent="0.35">
      <c r="B69" s="336" t="str">
        <f>B64</f>
        <v>Sélectionnez oui ou non</v>
      </c>
      <c r="C69" s="337"/>
      <c r="D69" s="338"/>
      <c r="E69" s="357" t="str">
        <f>IF(D69="Yes",O69,IF(D69="Oui",P69,IF(D69="No",O70,IF(D69="Non",P70,""))))</f>
        <v/>
      </c>
      <c r="F69" s="358"/>
      <c r="G69" s="358"/>
      <c r="H69" s="358"/>
      <c r="I69" s="358"/>
      <c r="J69" s="358"/>
      <c r="K69" s="359"/>
      <c r="L69" s="75"/>
      <c r="M69" s="8"/>
      <c r="O69" s="8" t="str">
        <f>"Complete all tabs in the Importer questionnaire and submit it by "&amp;Variables!B11&amp;"."</f>
        <v>Complete all tabs in the Importer questionnaire and submit it by August 20, 2026.</v>
      </c>
      <c r="P69" s="8" t="str">
        <f>"Remplissez tous les onglets du questionnaire à l'intention des importateurs et soumettez-le avant le "&amp;Variables!C11&amp;"."</f>
        <v>Remplissez tous les onglets du questionnaire à l'intention des importateurs et soumettez-le avant le 20 août 2026.</v>
      </c>
    </row>
    <row r="70" spans="1:16" x14ac:dyDescent="0.35">
      <c r="B70" s="336"/>
      <c r="C70" s="337"/>
      <c r="D70" s="339"/>
      <c r="E70" s="360"/>
      <c r="F70" s="361"/>
      <c r="G70" s="361"/>
      <c r="H70" s="361"/>
      <c r="I70" s="361"/>
      <c r="J70" s="361"/>
      <c r="K70" s="362"/>
      <c r="L70" s="75"/>
      <c r="M70" s="8"/>
      <c r="O70" s="8" t="s">
        <v>648</v>
      </c>
      <c r="P70" s="8" t="s">
        <v>648</v>
      </c>
    </row>
    <row r="71" spans="1:16" s="26" customFormat="1" x14ac:dyDescent="0.35">
      <c r="A71" s="55"/>
      <c r="B71" s="66"/>
      <c r="C71" s="67"/>
      <c r="D71" s="67"/>
      <c r="E71" s="67"/>
      <c r="F71" s="67"/>
      <c r="G71" s="67"/>
      <c r="H71" s="67"/>
      <c r="I71" s="67"/>
      <c r="J71" s="67"/>
      <c r="K71" s="67"/>
      <c r="L71" s="68"/>
    </row>
    <row r="72" spans="1:16" s="4" customFormat="1" x14ac:dyDescent="0.35">
      <c r="A72" s="1"/>
      <c r="B72" s="15"/>
      <c r="C72" s="15"/>
      <c r="D72" s="15"/>
      <c r="E72" s="3"/>
      <c r="F72" s="3"/>
      <c r="G72" s="3"/>
      <c r="H72" s="3"/>
      <c r="I72" s="3"/>
      <c r="J72" s="3"/>
      <c r="K72" s="3"/>
      <c r="L72" s="3"/>
      <c r="O72" s="16"/>
      <c r="P72" s="16"/>
    </row>
    <row r="73" spans="1:16" s="2" customFormat="1" x14ac:dyDescent="0.35">
      <c r="A73" s="1"/>
      <c r="B73" s="284" t="str">
        <f>IF(Intro!$G$21="English",O73,P73)</f>
        <v>DATE D'ÉCHÉANCE DU QUESTIONNAIRE</v>
      </c>
      <c r="C73" s="285"/>
      <c r="D73" s="285" t="str">
        <f>UPPER(IF(Intro!$G$21="English",P73,Q73))</f>
        <v/>
      </c>
      <c r="E73" s="285" t="str">
        <f>UPPER(IF(Intro!$G$21="English",Q73,R73))</f>
        <v/>
      </c>
      <c r="F73" s="285" t="str">
        <f>UPPER(IF(Intro!$G$21="English",R73,S73))</f>
        <v/>
      </c>
      <c r="G73" s="285" t="str">
        <f>UPPER(IF(Intro!$G$21="English",S73,T73))</f>
        <v/>
      </c>
      <c r="H73" s="285" t="str">
        <f>UPPER(IF(Intro!$G$21="English",T73,U73))</f>
        <v/>
      </c>
      <c r="I73" s="285" t="str">
        <f>UPPER(IF(Intro!$G$21="English",U73,V73))</f>
        <v/>
      </c>
      <c r="J73" s="285" t="str">
        <f>UPPER(IF(Intro!$G$21="English",V73,W73))</f>
        <v/>
      </c>
      <c r="K73" s="285" t="str">
        <f>UPPER(IF(Intro!$G$21="English",W73,X73))</f>
        <v/>
      </c>
      <c r="L73" s="286" t="str">
        <f>UPPER(IF(Intro!$G$21="English",X73,Y73))</f>
        <v/>
      </c>
      <c r="M73" s="4"/>
      <c r="N73" s="13"/>
      <c r="O73" s="14" t="s">
        <v>118</v>
      </c>
      <c r="P73" s="14" t="s">
        <v>119</v>
      </c>
    </row>
    <row r="74" spans="1:16" x14ac:dyDescent="0.35">
      <c r="B74" s="17"/>
      <c r="C74" s="23"/>
      <c r="D74" s="23"/>
      <c r="E74" s="24"/>
      <c r="F74" s="24"/>
      <c r="G74" s="24"/>
      <c r="H74" s="24"/>
      <c r="I74" s="24"/>
      <c r="J74" s="24"/>
      <c r="K74" s="24"/>
      <c r="L74" s="18"/>
      <c r="M74" s="8"/>
    </row>
    <row r="75" spans="1:16" s="26" customFormat="1" x14ac:dyDescent="0.35">
      <c r="A75" s="55"/>
      <c r="B75" s="65"/>
      <c r="C75" s="50"/>
      <c r="D75" s="293" t="str">
        <f>IF(Intro!$G$21="English",O75,P75)</f>
        <v>20 août 2026</v>
      </c>
      <c r="E75" s="294"/>
      <c r="F75" s="294"/>
      <c r="G75" s="294"/>
      <c r="H75" s="294"/>
      <c r="I75" s="294"/>
      <c r="J75" s="295"/>
      <c r="L75" s="57"/>
      <c r="O75" s="35" t="str">
        <f>Variables!B11</f>
        <v>August 20, 2026</v>
      </c>
      <c r="P75" s="35" t="str">
        <f>Variables!C11</f>
        <v>20 août 2026</v>
      </c>
    </row>
    <row r="76" spans="1:16" s="26" customFormat="1" x14ac:dyDescent="0.35">
      <c r="A76" s="55"/>
      <c r="B76" s="65"/>
      <c r="C76" s="50"/>
      <c r="D76" s="296"/>
      <c r="E76" s="297"/>
      <c r="F76" s="297"/>
      <c r="G76" s="297"/>
      <c r="H76" s="297"/>
      <c r="I76" s="297"/>
      <c r="J76" s="298"/>
      <c r="L76" s="57"/>
      <c r="O76" s="35"/>
      <c r="P76" s="35"/>
    </row>
    <row r="77" spans="1:16" s="26" customFormat="1" x14ac:dyDescent="0.35">
      <c r="A77" s="55"/>
      <c r="B77" s="66"/>
      <c r="C77" s="67"/>
      <c r="D77" s="67"/>
      <c r="E77" s="67"/>
      <c r="F77" s="67"/>
      <c r="G77" s="67"/>
      <c r="H77" s="67"/>
      <c r="I77" s="67"/>
      <c r="J77" s="67"/>
      <c r="K77" s="67"/>
      <c r="L77" s="68"/>
    </row>
    <row r="78" spans="1:16" s="4" customFormat="1" x14ac:dyDescent="0.35">
      <c r="A78" s="1"/>
      <c r="B78" s="15"/>
      <c r="C78" s="15"/>
      <c r="D78" s="15"/>
      <c r="E78" s="3"/>
      <c r="F78" s="3"/>
      <c r="G78" s="3"/>
      <c r="H78" s="3"/>
      <c r="I78" s="3"/>
      <c r="J78" s="3"/>
      <c r="K78" s="3"/>
      <c r="L78" s="3"/>
      <c r="O78" s="16"/>
      <c r="P78" s="16"/>
    </row>
    <row r="79" spans="1:16" s="2" customFormat="1" x14ac:dyDescent="0.35">
      <c r="A79" s="1"/>
      <c r="B79" s="284" t="str">
        <f>IF(Intro!$G$21="English",O79,P79)</f>
        <v>QUESTIONNAIRE NON REMPLI</v>
      </c>
      <c r="C79" s="285"/>
      <c r="D79" s="285" t="str">
        <f>UPPER(IF(Intro!$G$21="English",P79,Q79))</f>
        <v/>
      </c>
      <c r="E79" s="285" t="str">
        <f>UPPER(IF(Intro!$G$21="English",Q79,R79))</f>
        <v/>
      </c>
      <c r="F79" s="285" t="str">
        <f>UPPER(IF(Intro!$G$21="English",R79,S79))</f>
        <v/>
      </c>
      <c r="G79" s="285" t="str">
        <f>UPPER(IF(Intro!$G$21="English",S79,T79))</f>
        <v/>
      </c>
      <c r="H79" s="285" t="str">
        <f>UPPER(IF(Intro!$G$21="English",T79,U79))</f>
        <v/>
      </c>
      <c r="I79" s="285" t="str">
        <f>UPPER(IF(Intro!$G$21="English",U79,V79))</f>
        <v/>
      </c>
      <c r="J79" s="285" t="str">
        <f>UPPER(IF(Intro!$G$21="English",V79,W79))</f>
        <v/>
      </c>
      <c r="K79" s="285" t="str">
        <f>UPPER(IF(Intro!$G$21="English",W79,X79))</f>
        <v/>
      </c>
      <c r="L79" s="286" t="str">
        <f>UPPER(IF(Intro!$G$21="English",X79,Y79))</f>
        <v/>
      </c>
      <c r="M79" s="4"/>
      <c r="N79" s="13"/>
      <c r="O79" s="20" t="s">
        <v>345</v>
      </c>
      <c r="P79" s="20" t="s">
        <v>346</v>
      </c>
    </row>
    <row r="80" spans="1:16" x14ac:dyDescent="0.35">
      <c r="B80" s="17"/>
      <c r="C80" s="23"/>
      <c r="D80" s="23"/>
      <c r="E80" s="24"/>
      <c r="F80" s="24"/>
      <c r="G80" s="24"/>
      <c r="H80" s="24"/>
      <c r="I80" s="24"/>
      <c r="J80" s="24"/>
      <c r="K80" s="24"/>
      <c r="L80" s="18"/>
      <c r="M80" s="8"/>
    </row>
    <row r="81" spans="1:16" s="26" customFormat="1" x14ac:dyDescent="0.35">
      <c r="A81" s="55"/>
      <c r="B81" s="275" t="str">
        <f>IF(Intro!$G$21="English",O81,P81)</f>
        <v>Si le questionnaire n’est pas rempli dans les délais impartis, le Tribunal peut rendre une ordonnance de production, aux termes de l’article  17 de la Loi sur le Tribunal canadien du commerce extérieur, afin d’exiger la production d’une réponse au questionnaire.</v>
      </c>
      <c r="C81" s="276"/>
      <c r="D81" s="276"/>
      <c r="E81" s="276"/>
      <c r="F81" s="276"/>
      <c r="G81" s="276"/>
      <c r="H81" s="276"/>
      <c r="I81" s="276"/>
      <c r="J81" s="276"/>
      <c r="K81" s="276"/>
      <c r="L81" s="277"/>
      <c r="O81" s="8" t="s">
        <v>161</v>
      </c>
      <c r="P81" s="8" t="s">
        <v>269</v>
      </c>
    </row>
    <row r="82" spans="1:16" s="26" customFormat="1" x14ac:dyDescent="0.35">
      <c r="A82" s="55"/>
      <c r="B82" s="275"/>
      <c r="C82" s="276"/>
      <c r="D82" s="276"/>
      <c r="E82" s="276"/>
      <c r="F82" s="276"/>
      <c r="G82" s="276"/>
      <c r="H82" s="276"/>
      <c r="I82" s="276"/>
      <c r="J82" s="276"/>
      <c r="K82" s="276"/>
      <c r="L82" s="277"/>
      <c r="O82" s="8"/>
      <c r="P82" s="8"/>
    </row>
    <row r="83" spans="1:16" s="26" customFormat="1" x14ac:dyDescent="0.35">
      <c r="A83" s="55"/>
      <c r="B83" s="66"/>
      <c r="C83" s="67"/>
      <c r="D83" s="67"/>
      <c r="E83" s="67"/>
      <c r="F83" s="67"/>
      <c r="G83" s="67"/>
      <c r="H83" s="67"/>
      <c r="I83" s="67"/>
      <c r="J83" s="67"/>
      <c r="K83" s="67"/>
      <c r="L83" s="68"/>
    </row>
    <row r="84" spans="1:16" s="4" customFormat="1" x14ac:dyDescent="0.35">
      <c r="A84" s="1"/>
      <c r="B84" s="15"/>
      <c r="C84" s="15"/>
      <c r="D84" s="15"/>
      <c r="E84" s="3"/>
      <c r="F84" s="3"/>
      <c r="G84" s="3"/>
      <c r="H84" s="3"/>
      <c r="I84" s="3"/>
      <c r="J84" s="3"/>
      <c r="K84" s="3"/>
      <c r="L84" s="3"/>
      <c r="O84" s="16"/>
      <c r="P84" s="16"/>
    </row>
    <row r="85" spans="1:16" x14ac:dyDescent="0.35">
      <c r="B85" s="290" t="str">
        <f>IF(Intro!$G$21="English",O85,P85)</f>
        <v>RENSEIGNEMENTS SUR L’ENTREPRISE</v>
      </c>
      <c r="C85" s="291"/>
      <c r="D85" s="291"/>
      <c r="E85" s="291"/>
      <c r="F85" s="291"/>
      <c r="G85" s="291"/>
      <c r="H85" s="291"/>
      <c r="I85" s="291"/>
      <c r="J85" s="291"/>
      <c r="K85" s="291"/>
      <c r="L85" s="292"/>
      <c r="M85" s="26"/>
      <c r="O85" s="8" t="s">
        <v>121</v>
      </c>
      <c r="P85" s="8" t="s">
        <v>122</v>
      </c>
    </row>
    <row r="86" spans="1:16" x14ac:dyDescent="0.35">
      <c r="B86" s="17"/>
      <c r="C86" s="23"/>
      <c r="D86" s="23"/>
      <c r="E86" s="24"/>
      <c r="F86" s="24"/>
      <c r="G86" s="24"/>
      <c r="H86" s="24"/>
      <c r="I86" s="24"/>
      <c r="J86" s="24"/>
      <c r="K86" s="24"/>
      <c r="L86" s="18"/>
      <c r="M86" s="8"/>
    </row>
    <row r="87" spans="1:16" x14ac:dyDescent="0.35">
      <c r="B87" s="299" t="str">
        <f>IF(Intro!$G$21="English",O87,P87)</f>
        <v>Dénomination sociale 
(En français et en anglais, le cas échéant)</v>
      </c>
      <c r="C87" s="300"/>
      <c r="D87" s="301"/>
      <c r="E87" s="302"/>
      <c r="F87" s="303"/>
      <c r="G87" s="303"/>
      <c r="H87" s="303"/>
      <c r="I87" s="303"/>
      <c r="J87" s="303"/>
      <c r="K87" s="303"/>
      <c r="L87" s="304"/>
      <c r="M87" s="8"/>
      <c r="O87" s="19" t="s">
        <v>268</v>
      </c>
      <c r="P87" s="8" t="s">
        <v>123</v>
      </c>
    </row>
    <row r="88" spans="1:16" x14ac:dyDescent="0.35">
      <c r="B88" s="299"/>
      <c r="C88" s="300"/>
      <c r="D88" s="301"/>
      <c r="E88" s="302"/>
      <c r="F88" s="303"/>
      <c r="G88" s="303"/>
      <c r="H88" s="303"/>
      <c r="I88" s="303"/>
      <c r="J88" s="303"/>
      <c r="K88" s="303"/>
      <c r="L88" s="304"/>
      <c r="M88" s="8"/>
      <c r="O88" s="19"/>
    </row>
    <row r="89" spans="1:16" x14ac:dyDescent="0.35">
      <c r="B89" s="299" t="str">
        <f>IF(Intro!$G$21="English",O89,P89)</f>
        <v>Adresse de l'entreprise</v>
      </c>
      <c r="C89" s="300"/>
      <c r="D89" s="301"/>
      <c r="E89" s="302"/>
      <c r="F89" s="303"/>
      <c r="G89" s="303"/>
      <c r="H89" s="303"/>
      <c r="I89" s="303"/>
      <c r="J89" s="303"/>
      <c r="K89" s="303"/>
      <c r="L89" s="304"/>
      <c r="M89" s="8"/>
      <c r="O89" s="19" t="s">
        <v>15</v>
      </c>
      <c r="P89" s="8" t="s">
        <v>6</v>
      </c>
    </row>
    <row r="90" spans="1:16" x14ac:dyDescent="0.35">
      <c r="B90" s="299"/>
      <c r="C90" s="300"/>
      <c r="D90" s="301"/>
      <c r="E90" s="302"/>
      <c r="F90" s="303"/>
      <c r="G90" s="303"/>
      <c r="H90" s="303"/>
      <c r="I90" s="303"/>
      <c r="J90" s="303"/>
      <c r="K90" s="303"/>
      <c r="L90" s="304"/>
      <c r="M90" s="8"/>
      <c r="O90" s="19"/>
    </row>
    <row r="91" spans="1:16" x14ac:dyDescent="0.35">
      <c r="B91" s="299" t="str">
        <f>IF(Intro!$G$21="English",O91,P91)</f>
        <v>Adresse du site Web</v>
      </c>
      <c r="C91" s="300"/>
      <c r="D91" s="301"/>
      <c r="E91" s="302"/>
      <c r="F91" s="303"/>
      <c r="G91" s="303"/>
      <c r="H91" s="303"/>
      <c r="I91" s="303"/>
      <c r="J91" s="303"/>
      <c r="K91" s="303"/>
      <c r="L91" s="304"/>
      <c r="M91" s="8"/>
      <c r="O91" s="19" t="s">
        <v>90</v>
      </c>
      <c r="P91" s="8" t="s">
        <v>7</v>
      </c>
    </row>
    <row r="92" spans="1:16" x14ac:dyDescent="0.35">
      <c r="B92" s="299"/>
      <c r="C92" s="300"/>
      <c r="D92" s="301"/>
      <c r="E92" s="302"/>
      <c r="F92" s="303"/>
      <c r="G92" s="303"/>
      <c r="H92" s="303"/>
      <c r="I92" s="303"/>
      <c r="J92" s="303"/>
      <c r="K92" s="303"/>
      <c r="L92" s="304"/>
      <c r="M92" s="8"/>
      <c r="O92" s="19"/>
    </row>
    <row r="93" spans="1:16" x14ac:dyDescent="0.35">
      <c r="B93" s="17"/>
      <c r="C93" s="23"/>
      <c r="D93" s="23"/>
      <c r="E93" s="24"/>
      <c r="F93" s="24"/>
      <c r="G93" s="24"/>
      <c r="H93" s="24"/>
      <c r="I93" s="24"/>
      <c r="J93" s="24"/>
      <c r="K93" s="24"/>
      <c r="L93" s="18"/>
      <c r="M93" s="8"/>
    </row>
    <row r="94" spans="1:16" s="26" customFormat="1" x14ac:dyDescent="0.35">
      <c r="A94" s="6"/>
      <c r="B94" s="275" t="str">
        <f>IF(Intro!$G$21="English",O94,P94)</f>
        <v xml:space="preserve">Si votre entreprise a plus d’un emplacement, d’une installation ou d’un point de vente, transmettez une réponse consolidée au questionnaire.
</v>
      </c>
      <c r="C94" s="276"/>
      <c r="D94" s="276"/>
      <c r="E94" s="276"/>
      <c r="F94" s="276"/>
      <c r="G94" s="276"/>
      <c r="H94" s="276"/>
      <c r="I94" s="276"/>
      <c r="J94" s="276"/>
      <c r="K94" s="276"/>
      <c r="L94" s="277"/>
      <c r="O94" s="26" t="s">
        <v>256</v>
      </c>
      <c r="P94" s="26" t="s">
        <v>257</v>
      </c>
    </row>
    <row r="95" spans="1:16" x14ac:dyDescent="0.35">
      <c r="B95" s="305" t="str">
        <f>IF(Intro!$G$21="English",O95,P95)</f>
        <v>Fournissez les noms et adresses des autres emplacements, installations et points de vente au Canada au nom de laquelle votre entreprise répond. </v>
      </c>
      <c r="C95" s="306"/>
      <c r="D95" s="306"/>
      <c r="E95" s="311"/>
      <c r="F95" s="311"/>
      <c r="G95" s="311"/>
      <c r="H95" s="311"/>
      <c r="I95" s="311"/>
      <c r="J95" s="311"/>
      <c r="K95" s="311"/>
      <c r="L95" s="312"/>
      <c r="M95" s="26"/>
      <c r="O95" s="19" t="s">
        <v>91</v>
      </c>
      <c r="P95" s="8" t="s">
        <v>124</v>
      </c>
    </row>
    <row r="96" spans="1:16" x14ac:dyDescent="0.35">
      <c r="B96" s="307"/>
      <c r="C96" s="308"/>
      <c r="D96" s="308"/>
      <c r="E96" s="313"/>
      <c r="F96" s="313"/>
      <c r="G96" s="313"/>
      <c r="H96" s="313"/>
      <c r="I96" s="313"/>
      <c r="J96" s="313"/>
      <c r="K96" s="313"/>
      <c r="L96" s="314"/>
      <c r="M96" s="26"/>
      <c r="O96" s="19"/>
    </row>
    <row r="97" spans="1:16" x14ac:dyDescent="0.35">
      <c r="B97" s="307"/>
      <c r="C97" s="308"/>
      <c r="D97" s="308"/>
      <c r="E97" s="313"/>
      <c r="F97" s="313"/>
      <c r="G97" s="313"/>
      <c r="H97" s="313"/>
      <c r="I97" s="313"/>
      <c r="J97" s="313"/>
      <c r="K97" s="313"/>
      <c r="L97" s="314"/>
      <c r="M97" s="26"/>
      <c r="O97" s="19"/>
    </row>
    <row r="98" spans="1:16" x14ac:dyDescent="0.35">
      <c r="B98" s="307"/>
      <c r="C98" s="308"/>
      <c r="D98" s="308"/>
      <c r="E98" s="313"/>
      <c r="F98" s="313"/>
      <c r="G98" s="313"/>
      <c r="H98" s="313"/>
      <c r="I98" s="313"/>
      <c r="J98" s="313"/>
      <c r="K98" s="313"/>
      <c r="L98" s="314"/>
      <c r="M98" s="26"/>
      <c r="O98" s="19"/>
    </row>
    <row r="99" spans="1:16" x14ac:dyDescent="0.35">
      <c r="B99" s="307"/>
      <c r="C99" s="308"/>
      <c r="D99" s="308"/>
      <c r="E99" s="313"/>
      <c r="F99" s="313"/>
      <c r="G99" s="313"/>
      <c r="H99" s="313"/>
      <c r="I99" s="313"/>
      <c r="J99" s="313"/>
      <c r="K99" s="313"/>
      <c r="L99" s="314"/>
      <c r="M99" s="26"/>
      <c r="O99" s="19"/>
    </row>
    <row r="100" spans="1:16" x14ac:dyDescent="0.35">
      <c r="B100" s="307"/>
      <c r="C100" s="308"/>
      <c r="D100" s="308"/>
      <c r="E100" s="313"/>
      <c r="F100" s="313"/>
      <c r="G100" s="313"/>
      <c r="H100" s="313"/>
      <c r="I100" s="313"/>
      <c r="J100" s="313"/>
      <c r="K100" s="313"/>
      <c r="L100" s="314"/>
      <c r="M100" s="26"/>
      <c r="O100" s="19"/>
    </row>
    <row r="101" spans="1:16" x14ac:dyDescent="0.35">
      <c r="B101" s="307"/>
      <c r="C101" s="308"/>
      <c r="D101" s="308"/>
      <c r="E101" s="313"/>
      <c r="F101" s="313"/>
      <c r="G101" s="313"/>
      <c r="H101" s="313"/>
      <c r="I101" s="313"/>
      <c r="J101" s="313"/>
      <c r="K101" s="313"/>
      <c r="L101" s="314"/>
      <c r="M101" s="26"/>
      <c r="O101" s="19"/>
    </row>
    <row r="102" spans="1:16" x14ac:dyDescent="0.35">
      <c r="B102" s="307"/>
      <c r="C102" s="308"/>
      <c r="D102" s="308"/>
      <c r="E102" s="313"/>
      <c r="F102" s="313"/>
      <c r="G102" s="313"/>
      <c r="H102" s="313"/>
      <c r="I102" s="313"/>
      <c r="J102" s="313"/>
      <c r="K102" s="313"/>
      <c r="L102" s="314"/>
      <c r="M102" s="26"/>
      <c r="O102" s="19"/>
    </row>
    <row r="103" spans="1:16" x14ac:dyDescent="0.35">
      <c r="B103" s="307"/>
      <c r="C103" s="308"/>
      <c r="D103" s="308"/>
      <c r="E103" s="313"/>
      <c r="F103" s="313"/>
      <c r="G103" s="313"/>
      <c r="H103" s="313"/>
      <c r="I103" s="313"/>
      <c r="J103" s="313"/>
      <c r="K103" s="313"/>
      <c r="L103" s="314"/>
      <c r="M103" s="26"/>
      <c r="O103" s="19"/>
    </row>
    <row r="104" spans="1:16" x14ac:dyDescent="0.35">
      <c r="B104" s="309"/>
      <c r="C104" s="310"/>
      <c r="D104" s="310"/>
      <c r="E104" s="315"/>
      <c r="F104" s="315"/>
      <c r="G104" s="315"/>
      <c r="H104" s="315"/>
      <c r="I104" s="315"/>
      <c r="J104" s="315"/>
      <c r="K104" s="315"/>
      <c r="L104" s="316"/>
      <c r="M104" s="26"/>
      <c r="O104" s="19"/>
    </row>
    <row r="105" spans="1:16" s="26" customFormat="1" x14ac:dyDescent="0.35">
      <c r="A105" s="55"/>
      <c r="B105" s="66"/>
      <c r="C105" s="67"/>
      <c r="D105" s="67"/>
      <c r="E105" s="67"/>
      <c r="F105" s="67"/>
      <c r="G105" s="67"/>
      <c r="H105" s="67"/>
      <c r="I105" s="67"/>
      <c r="J105" s="67"/>
      <c r="K105" s="67"/>
      <c r="L105" s="68"/>
    </row>
    <row r="106" spans="1:16" x14ac:dyDescent="0.35">
      <c r="B106" s="25"/>
      <c r="C106" s="25"/>
      <c r="D106" s="25"/>
      <c r="E106" s="25"/>
      <c r="F106" s="25"/>
      <c r="G106" s="25"/>
      <c r="H106" s="25"/>
      <c r="I106" s="25"/>
      <c r="J106" s="25"/>
      <c r="K106" s="25"/>
      <c r="L106" s="25"/>
    </row>
    <row r="107" spans="1:16" x14ac:dyDescent="0.35">
      <c r="B107" s="290" t="str">
        <f>IF(Intro!$G$21="English",O107,P107)</f>
        <v>ATTESTATION</v>
      </c>
      <c r="C107" s="291"/>
      <c r="D107" s="291"/>
      <c r="E107" s="291"/>
      <c r="F107" s="291"/>
      <c r="G107" s="291"/>
      <c r="H107" s="291"/>
      <c r="I107" s="291"/>
      <c r="J107" s="291"/>
      <c r="K107" s="291"/>
      <c r="L107" s="292"/>
      <c r="M107" s="26"/>
      <c r="O107" s="8" t="s">
        <v>2</v>
      </c>
      <c r="P107" s="8" t="s">
        <v>3</v>
      </c>
    </row>
    <row r="108" spans="1:16" x14ac:dyDescent="0.35">
      <c r="B108" s="17"/>
      <c r="C108" s="23"/>
      <c r="D108" s="23"/>
      <c r="E108" s="24"/>
      <c r="F108" s="24"/>
      <c r="G108" s="24"/>
      <c r="H108" s="24"/>
      <c r="I108" s="24"/>
      <c r="J108" s="24"/>
      <c r="K108" s="24"/>
      <c r="L108" s="18"/>
      <c r="M108" s="8"/>
    </row>
    <row r="109" spans="1:16" s="26" customFormat="1" x14ac:dyDescent="0.35">
      <c r="A109" s="55"/>
      <c r="B109" s="275" t="str">
        <f>IF(Intro!$G$21="English",O109,P109)</f>
        <v xml:space="preserve">Le soussigné déclare que, pour autant qu'il sache, les renseignements fournis aux présentes sont complets et exacts.
</v>
      </c>
      <c r="C109" s="276"/>
      <c r="D109" s="276"/>
      <c r="E109" s="276"/>
      <c r="F109" s="276"/>
      <c r="G109" s="276"/>
      <c r="H109" s="276"/>
      <c r="I109" s="276"/>
      <c r="J109" s="276"/>
      <c r="K109" s="276"/>
      <c r="L109" s="277"/>
      <c r="O109" s="26" t="s">
        <v>305</v>
      </c>
      <c r="P109" s="26" t="s">
        <v>306</v>
      </c>
    </row>
    <row r="110" spans="1:16" s="26" customFormat="1" x14ac:dyDescent="0.35">
      <c r="A110" s="55"/>
      <c r="B110" s="65"/>
      <c r="C110" s="50"/>
      <c r="D110" s="50"/>
      <c r="E110" s="50"/>
      <c r="F110" s="50"/>
      <c r="G110" s="50"/>
      <c r="H110" s="50"/>
      <c r="I110" s="50"/>
      <c r="J110" s="50"/>
      <c r="K110" s="50"/>
      <c r="L110" s="56"/>
    </row>
    <row r="111" spans="1:16" x14ac:dyDescent="0.35">
      <c r="B111" s="325" t="str">
        <f>IF(Intro!$G$21="English",O111,P111)</f>
        <v>Nom du représentant autorisé</v>
      </c>
      <c r="C111" s="326"/>
      <c r="D111" s="326"/>
      <c r="E111" s="329"/>
      <c r="F111" s="329"/>
      <c r="G111" s="329"/>
      <c r="H111" s="329"/>
      <c r="I111" s="329"/>
      <c r="J111" s="329"/>
      <c r="K111" s="329"/>
      <c r="L111" s="330"/>
      <c r="M111" s="8"/>
      <c r="O111" s="19" t="s">
        <v>92</v>
      </c>
      <c r="P111" s="8" t="s">
        <v>94</v>
      </c>
    </row>
    <row r="112" spans="1:16" x14ac:dyDescent="0.35">
      <c r="B112" s="325"/>
      <c r="C112" s="326"/>
      <c r="D112" s="326"/>
      <c r="E112" s="329"/>
      <c r="F112" s="329"/>
      <c r="G112" s="329"/>
      <c r="H112" s="329"/>
      <c r="I112" s="329"/>
      <c r="J112" s="329"/>
      <c r="K112" s="329"/>
      <c r="L112" s="330"/>
      <c r="M112" s="8"/>
      <c r="O112" s="19"/>
    </row>
    <row r="113" spans="1:16" x14ac:dyDescent="0.35">
      <c r="B113" s="325" t="str">
        <f>IF(Intro!$G$21="English",O113,P113)</f>
        <v>Titre du représentant autorisé</v>
      </c>
      <c r="C113" s="326"/>
      <c r="D113" s="326"/>
      <c r="E113" s="329"/>
      <c r="F113" s="329"/>
      <c r="G113" s="329"/>
      <c r="H113" s="329"/>
      <c r="I113" s="329"/>
      <c r="J113" s="329"/>
      <c r="K113" s="329"/>
      <c r="L113" s="330"/>
      <c r="M113" s="8"/>
      <c r="O113" s="19" t="s">
        <v>93</v>
      </c>
      <c r="P113" s="8" t="s">
        <v>95</v>
      </c>
    </row>
    <row r="114" spans="1:16" x14ac:dyDescent="0.35">
      <c r="B114" s="327"/>
      <c r="C114" s="328"/>
      <c r="D114" s="328"/>
      <c r="E114" s="329"/>
      <c r="F114" s="329"/>
      <c r="G114" s="329"/>
      <c r="H114" s="329"/>
      <c r="I114" s="329"/>
      <c r="J114" s="329"/>
      <c r="K114" s="329"/>
      <c r="L114" s="330"/>
      <c r="M114" s="8"/>
      <c r="O114" s="19"/>
    </row>
    <row r="115" spans="1:16" x14ac:dyDescent="0.35">
      <c r="B115" s="325" t="str">
        <f>IF(Intro!$G$21="English",O115,P115)</f>
        <v>Adresse de courrier électronique</v>
      </c>
      <c r="C115" s="326"/>
      <c r="D115" s="326"/>
      <c r="E115" s="329"/>
      <c r="F115" s="329"/>
      <c r="G115" s="329"/>
      <c r="H115" s="329"/>
      <c r="I115" s="329"/>
      <c r="J115" s="329"/>
      <c r="K115" s="329"/>
      <c r="L115" s="330"/>
      <c r="M115" s="8"/>
      <c r="O115" s="19" t="s">
        <v>5</v>
      </c>
      <c r="P115" s="8" t="s">
        <v>97</v>
      </c>
    </row>
    <row r="116" spans="1:16" x14ac:dyDescent="0.35">
      <c r="B116" s="327"/>
      <c r="C116" s="328"/>
      <c r="D116" s="328"/>
      <c r="E116" s="329"/>
      <c r="F116" s="329"/>
      <c r="G116" s="329"/>
      <c r="H116" s="329"/>
      <c r="I116" s="329"/>
      <c r="J116" s="329"/>
      <c r="K116" s="329"/>
      <c r="L116" s="330"/>
      <c r="M116" s="8"/>
      <c r="O116" s="19"/>
    </row>
    <row r="117" spans="1:16" x14ac:dyDescent="0.35">
      <c r="B117" s="325" t="str">
        <f>IF(Intro!$G$21="English",O117,P117)</f>
        <v>Téléphone</v>
      </c>
      <c r="C117" s="326"/>
      <c r="D117" s="326"/>
      <c r="E117" s="329"/>
      <c r="F117" s="329"/>
      <c r="G117" s="329"/>
      <c r="H117" s="329"/>
      <c r="I117" s="329"/>
      <c r="J117" s="329"/>
      <c r="K117" s="329"/>
      <c r="L117" s="330"/>
      <c r="M117" s="8"/>
      <c r="O117" s="19" t="s">
        <v>1</v>
      </c>
      <c r="P117" s="8" t="s">
        <v>4</v>
      </c>
    </row>
    <row r="118" spans="1:16" x14ac:dyDescent="0.35">
      <c r="B118" s="327"/>
      <c r="C118" s="328"/>
      <c r="D118" s="328"/>
      <c r="E118" s="329"/>
      <c r="F118" s="329"/>
      <c r="G118" s="329"/>
      <c r="H118" s="329"/>
      <c r="I118" s="329"/>
      <c r="J118" s="329"/>
      <c r="K118" s="329"/>
      <c r="L118" s="330"/>
      <c r="M118" s="8"/>
      <c r="O118" s="19"/>
    </row>
    <row r="119" spans="1:16" x14ac:dyDescent="0.35">
      <c r="B119" s="325" t="s">
        <v>0</v>
      </c>
      <c r="C119" s="326"/>
      <c r="D119" s="326"/>
      <c r="E119" s="331"/>
      <c r="F119" s="329"/>
      <c r="G119" s="329"/>
      <c r="H119" s="329"/>
      <c r="I119" s="329"/>
      <c r="J119" s="329"/>
      <c r="K119" s="329"/>
      <c r="L119" s="330"/>
      <c r="M119" s="26"/>
      <c r="O119" s="19"/>
    </row>
    <row r="120" spans="1:16" x14ac:dyDescent="0.35">
      <c r="B120" s="327"/>
      <c r="C120" s="328"/>
      <c r="D120" s="328"/>
      <c r="E120" s="329"/>
      <c r="F120" s="329"/>
      <c r="G120" s="329"/>
      <c r="H120" s="329"/>
      <c r="I120" s="329"/>
      <c r="J120" s="329"/>
      <c r="K120" s="329"/>
      <c r="L120" s="330"/>
      <c r="M120" s="26"/>
      <c r="O120" s="19"/>
    </row>
    <row r="121" spans="1:16" s="26" customFormat="1" x14ac:dyDescent="0.35">
      <c r="A121" s="55"/>
      <c r="B121" s="65"/>
      <c r="C121" s="50"/>
      <c r="D121" s="50"/>
      <c r="E121" s="50"/>
      <c r="F121" s="50"/>
      <c r="G121" s="50"/>
      <c r="H121" s="50"/>
      <c r="I121" s="50"/>
      <c r="J121" s="50"/>
      <c r="K121" s="50"/>
      <c r="L121" s="56"/>
    </row>
    <row r="122" spans="1:16" ht="21" x14ac:dyDescent="0.35">
      <c r="B122" s="320" t="str">
        <f>IF(Intro!$G$21="English",O122,P122)</f>
        <v>Je comprends que le fait de cocher cette case constitue ma signature juridiquement contraignante.</v>
      </c>
      <c r="C122" s="321"/>
      <c r="D122" s="321"/>
      <c r="E122" s="321"/>
      <c r="F122" s="321"/>
      <c r="G122" s="321"/>
      <c r="H122" s="321"/>
      <c r="I122" s="321"/>
      <c r="J122" s="79"/>
      <c r="K122" s="28"/>
      <c r="L122" s="27"/>
      <c r="M122" s="8"/>
      <c r="O122" s="19" t="s">
        <v>98</v>
      </c>
      <c r="P122" s="8" t="s">
        <v>99</v>
      </c>
    </row>
    <row r="123" spans="1:16" s="26" customFormat="1" x14ac:dyDescent="0.35">
      <c r="A123" s="55"/>
      <c r="B123" s="66"/>
      <c r="C123" s="67"/>
      <c r="D123" s="67"/>
      <c r="E123" s="67"/>
      <c r="F123" s="67"/>
      <c r="G123" s="67"/>
      <c r="H123" s="67"/>
      <c r="I123" s="67"/>
      <c r="J123" s="67"/>
      <c r="K123" s="67"/>
      <c r="L123" s="68"/>
    </row>
    <row r="124" spans="1:16" s="4" customFormat="1" x14ac:dyDescent="0.35">
      <c r="A124" s="1"/>
      <c r="B124" s="15"/>
      <c r="C124" s="15"/>
      <c r="D124" s="15"/>
      <c r="E124" s="3"/>
      <c r="F124" s="3"/>
      <c r="G124" s="3"/>
      <c r="H124" s="3"/>
      <c r="I124" s="3"/>
      <c r="J124" s="3"/>
      <c r="K124" s="3"/>
      <c r="L124" s="3"/>
      <c r="O124" s="16"/>
      <c r="P124" s="16"/>
    </row>
    <row r="125" spans="1:16" s="2" customFormat="1" x14ac:dyDescent="0.35">
      <c r="A125" s="1"/>
      <c r="B125" s="284" t="str">
        <f>IF(Intro!$G$21="English",O125,P125)</f>
        <v>TRANSMISSION DU QUESTIONNAIRE REMPLI</v>
      </c>
      <c r="C125" s="285"/>
      <c r="D125" s="285" t="str">
        <f>UPPER(IF(Intro!$G$21="English",P125,Q125))</f>
        <v/>
      </c>
      <c r="E125" s="285" t="str">
        <f>UPPER(IF(Intro!$G$21="English",Q125,R125))</f>
        <v/>
      </c>
      <c r="F125" s="285" t="str">
        <f>UPPER(IF(Intro!$G$21="English",R125,S125))</f>
        <v/>
      </c>
      <c r="G125" s="285" t="str">
        <f>UPPER(IF(Intro!$G$21="English",S125,T125))</f>
        <v/>
      </c>
      <c r="H125" s="285" t="str">
        <f>UPPER(IF(Intro!$G$21="English",T125,U125))</f>
        <v/>
      </c>
      <c r="I125" s="285" t="str">
        <f>UPPER(IF(Intro!$G$21="English",U125,V125))</f>
        <v/>
      </c>
      <c r="J125" s="285" t="str">
        <f>UPPER(IF(Intro!$G$21="English",V125,W125))</f>
        <v/>
      </c>
      <c r="K125" s="285" t="str">
        <f>UPPER(IF(Intro!$G$21="English",W125,X125))</f>
        <v/>
      </c>
      <c r="L125" s="286" t="str">
        <f>UPPER(IF(Intro!$G$21="English",X125,Y125))</f>
        <v/>
      </c>
      <c r="M125" s="4"/>
      <c r="N125" s="13"/>
      <c r="O125" s="14" t="s">
        <v>120</v>
      </c>
      <c r="P125" s="14" t="s">
        <v>8</v>
      </c>
    </row>
    <row r="126" spans="1:16" x14ac:dyDescent="0.35">
      <c r="B126" s="17"/>
      <c r="C126" s="23"/>
      <c r="D126" s="23"/>
      <c r="E126" s="24"/>
      <c r="F126" s="24"/>
      <c r="G126" s="24"/>
      <c r="H126" s="24"/>
      <c r="I126" s="24"/>
      <c r="J126" s="24"/>
      <c r="K126" s="24"/>
      <c r="L126" s="18"/>
      <c r="M126" s="8"/>
    </row>
    <row r="127" spans="1:16" s="26" customFormat="1" x14ac:dyDescent="0.35">
      <c r="A127" s="55"/>
      <c r="B127" s="275" t="str">
        <f>IF(Intro!$G$21="English",O127,P127)</f>
        <v>Veuillez retourner le questionnaire rempli en utilisant l’une des options suivantes :</v>
      </c>
      <c r="C127" s="276"/>
      <c r="D127" s="276"/>
      <c r="E127" s="276"/>
      <c r="F127" s="276"/>
      <c r="G127" s="276"/>
      <c r="H127" s="276"/>
      <c r="I127" s="276"/>
      <c r="J127" s="276"/>
      <c r="K127" s="276"/>
      <c r="L127" s="277"/>
      <c r="O127" s="8" t="s">
        <v>162</v>
      </c>
      <c r="P127" s="8" t="s">
        <v>96</v>
      </c>
    </row>
    <row r="128" spans="1:16" s="26" customFormat="1" x14ac:dyDescent="0.35">
      <c r="A128" s="55"/>
      <c r="B128" s="322"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8" s="323"/>
      <c r="D128" s="323"/>
      <c r="E128" s="323"/>
      <c r="F128" s="323"/>
      <c r="G128" s="323"/>
      <c r="H128" s="323"/>
      <c r="I128" s="323"/>
      <c r="J128" s="323"/>
      <c r="K128" s="323"/>
      <c r="L128" s="324"/>
      <c r="O128" s="8"/>
      <c r="P128" s="8"/>
    </row>
    <row r="129" spans="1:16" s="26" customFormat="1" x14ac:dyDescent="0.35">
      <c r="A129" s="55"/>
      <c r="B129" s="332" t="str">
        <f>IF(Intro!$G$21="English",O129,P129)</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29" s="333"/>
      <c r="D129" s="333"/>
      <c r="E129" s="333"/>
      <c r="F129" s="333"/>
      <c r="G129" s="333"/>
      <c r="H129" s="333"/>
      <c r="I129" s="333"/>
      <c r="J129" s="333"/>
      <c r="K129" s="333"/>
      <c r="L129" s="334"/>
      <c r="O129" s="8" t="s">
        <v>258</v>
      </c>
      <c r="P129" s="8" t="s">
        <v>259</v>
      </c>
    </row>
    <row r="130" spans="1:16" s="26" customFormat="1" x14ac:dyDescent="0.35">
      <c r="A130" s="55"/>
      <c r="B130" s="332"/>
      <c r="C130" s="333"/>
      <c r="D130" s="333"/>
      <c r="E130" s="333"/>
      <c r="F130" s="333"/>
      <c r="G130" s="333"/>
      <c r="H130" s="333"/>
      <c r="I130" s="333"/>
      <c r="J130" s="333"/>
      <c r="K130" s="333"/>
      <c r="L130" s="334"/>
      <c r="O130" s="8"/>
      <c r="P130" s="8"/>
    </row>
    <row r="131" spans="1:16" s="26" customFormat="1" x14ac:dyDescent="0.35">
      <c r="A131" s="55"/>
      <c r="B131" s="317" t="str">
        <f>IF(Intro!$G$21="English",O131,P131)</f>
        <v>2. Par courriel à l'adresse tcce-citt@tribunal.gc.ca si vous acceptez les risques connexes et vous transmettez des renseignements qui sont ceux de votre entreprise seulement.</v>
      </c>
      <c r="C131" s="318"/>
      <c r="D131" s="318"/>
      <c r="E131" s="318"/>
      <c r="F131" s="318"/>
      <c r="G131" s="318"/>
      <c r="H131" s="318"/>
      <c r="I131" s="318"/>
      <c r="J131" s="318"/>
      <c r="K131" s="318"/>
      <c r="L131" s="319"/>
      <c r="O131" s="8" t="s">
        <v>348</v>
      </c>
      <c r="P131" s="8" t="s">
        <v>349</v>
      </c>
    </row>
    <row r="132" spans="1:16" s="26" customFormat="1" x14ac:dyDescent="0.35">
      <c r="A132" s="55"/>
      <c r="B132" s="66"/>
      <c r="C132" s="67"/>
      <c r="D132" s="67"/>
      <c r="E132" s="67"/>
      <c r="F132" s="67"/>
      <c r="G132" s="67"/>
      <c r="H132" s="67"/>
      <c r="I132" s="67"/>
      <c r="J132" s="67"/>
      <c r="K132" s="67"/>
      <c r="L132" s="68"/>
    </row>
    <row r="134" spans="1:16" s="2" customFormat="1" x14ac:dyDescent="0.35">
      <c r="A134" s="1"/>
      <c r="B134" s="284" t="s">
        <v>347</v>
      </c>
      <c r="C134" s="285"/>
      <c r="D134" s="285" t="str">
        <f>UPPER(IF(Intro!$G$21="English",P134,Q134))</f>
        <v/>
      </c>
      <c r="E134" s="285" t="str">
        <f>UPPER(IF(Intro!$G$21="English",Q134,R134))</f>
        <v/>
      </c>
      <c r="F134" s="285" t="str">
        <f>UPPER(IF(Intro!$G$21="English",R134,S134))</f>
        <v/>
      </c>
      <c r="G134" s="285" t="str">
        <f>UPPER(IF(Intro!$G$21="English",S134,T134))</f>
        <v/>
      </c>
      <c r="H134" s="285" t="str">
        <f>UPPER(IF(Intro!$G$21="English",T134,U134))</f>
        <v/>
      </c>
      <c r="I134" s="285" t="str">
        <f>UPPER(IF(Intro!$G$21="English",U134,V134))</f>
        <v/>
      </c>
      <c r="J134" s="285" t="str">
        <f>UPPER(IF(Intro!$G$21="English",V134,W134))</f>
        <v/>
      </c>
      <c r="K134" s="285" t="str">
        <f>UPPER(IF(Intro!$G$21="English",W134,X134))</f>
        <v/>
      </c>
      <c r="L134" s="286" t="str">
        <f>UPPER(IF(Intro!$G$21="English",X134,Y134))</f>
        <v/>
      </c>
      <c r="M134" s="4"/>
      <c r="N134" s="13"/>
      <c r="O134" s="14"/>
      <c r="P134" s="14"/>
    </row>
    <row r="135" spans="1:16" x14ac:dyDescent="0.35">
      <c r="B135" s="17"/>
      <c r="C135" s="23"/>
      <c r="D135" s="23"/>
      <c r="E135" s="24"/>
      <c r="F135" s="24"/>
      <c r="G135" s="24"/>
      <c r="H135" s="24"/>
      <c r="I135" s="24"/>
      <c r="J135" s="24"/>
      <c r="K135" s="24"/>
      <c r="L135" s="18"/>
      <c r="M135" s="8"/>
    </row>
    <row r="136" spans="1:16" s="26" customFormat="1" x14ac:dyDescent="0.35">
      <c r="A136" s="55"/>
      <c r="B136" s="275" t="str">
        <f>IF(Intro!$G$21="English",O136,P136)</f>
        <v xml:space="preserve">Toutes les questions relatives au présent questionnaire doivent être adressées à :
</v>
      </c>
      <c r="C136" s="276"/>
      <c r="D136" s="276"/>
      <c r="E136" s="276"/>
      <c r="F136" s="276"/>
      <c r="G136" s="276"/>
      <c r="H136" s="276"/>
      <c r="I136" s="276"/>
      <c r="J136" s="276"/>
      <c r="K136" s="276"/>
      <c r="L136" s="277"/>
      <c r="O136" s="8" t="s">
        <v>266</v>
      </c>
      <c r="P136" s="8" t="s">
        <v>267</v>
      </c>
    </row>
    <row r="137" spans="1:16" s="26" customFormat="1" x14ac:dyDescent="0.35">
      <c r="A137" s="55"/>
      <c r="B137" s="42"/>
      <c r="C137" s="45"/>
      <c r="D137" s="45"/>
      <c r="E137" s="45"/>
      <c r="F137" s="45"/>
      <c r="G137" s="45"/>
      <c r="H137" s="45"/>
      <c r="I137" s="45"/>
      <c r="J137" s="45"/>
      <c r="K137" s="45"/>
      <c r="L137" s="46"/>
      <c r="O137" s="8"/>
      <c r="P137" s="8"/>
    </row>
    <row r="138" spans="1:16" x14ac:dyDescent="0.35">
      <c r="B138" s="272" t="str">
        <f>Variables!B13</f>
        <v>Nicole Lalonde</v>
      </c>
      <c r="C138" s="273"/>
      <c r="D138" s="273"/>
      <c r="E138" s="273" t="str">
        <f>Variables!C13</f>
        <v xml:space="preserve">nicole.lalonde@tribunal.gc.ca </v>
      </c>
      <c r="F138" s="273"/>
      <c r="G138" s="273"/>
      <c r="H138" s="273"/>
      <c r="I138" s="273"/>
      <c r="J138" s="273" t="str">
        <f>Variables!D13</f>
        <v>343-574-8274</v>
      </c>
      <c r="K138" s="273"/>
      <c r="L138" s="274"/>
      <c r="M138" s="8"/>
      <c r="O138" s="19"/>
    </row>
    <row r="139" spans="1:16" x14ac:dyDescent="0.35">
      <c r="B139" s="272" t="str">
        <f>Variables!B14</f>
        <v>Paula Place</v>
      </c>
      <c r="C139" s="273"/>
      <c r="D139" s="273"/>
      <c r="E139" s="273" t="str">
        <f>Variables!C14</f>
        <v>paula.place@tribunal.gc.ca</v>
      </c>
      <c r="F139" s="273"/>
      <c r="G139" s="273"/>
      <c r="H139" s="273"/>
      <c r="I139" s="273"/>
      <c r="J139" s="273" t="str">
        <f>Variables!D14</f>
        <v>343-574-3196</v>
      </c>
      <c r="K139" s="273"/>
      <c r="L139" s="274"/>
      <c r="M139" s="8"/>
      <c r="O139" s="19"/>
    </row>
    <row r="140" spans="1:16" x14ac:dyDescent="0.35">
      <c r="B140" s="272" t="str">
        <f>Variables!B15</f>
        <v>Jornette Dangbedji</v>
      </c>
      <c r="C140" s="273"/>
      <c r="D140" s="273"/>
      <c r="E140" s="273" t="str">
        <f>Variables!C15</f>
        <v>jornette.dangbedji@tribunal.gc.ca</v>
      </c>
      <c r="F140" s="273"/>
      <c r="G140" s="273"/>
      <c r="H140" s="273"/>
      <c r="I140" s="273"/>
      <c r="J140" s="273" t="str">
        <f>Variables!D15</f>
        <v>613-408-8743</v>
      </c>
      <c r="K140" s="273"/>
      <c r="L140" s="274"/>
      <c r="M140" s="8"/>
      <c r="O140" s="19"/>
    </row>
    <row r="141" spans="1:16" s="26" customFormat="1" x14ac:dyDescent="0.35">
      <c r="A141" s="55"/>
      <c r="B141" s="66"/>
      <c r="C141" s="67"/>
      <c r="D141" s="67"/>
      <c r="E141" s="67"/>
      <c r="F141" s="67"/>
      <c r="G141" s="67"/>
      <c r="H141" s="67"/>
      <c r="I141" s="67"/>
      <c r="J141" s="67"/>
      <c r="K141" s="67"/>
      <c r="L141" s="68"/>
    </row>
  </sheetData>
  <sheetProtection algorithmName="SHA-512" hashValue="cKqGBPrZpaiu4YeD0EMmUvndb0S0XpOCHEKZX4243iYPrrJQVsaKta0cT5T1EFtRW1ezvZCDRUZSaryNpMtxyw==" saltValue="jCe3ifrLgow+E2T3fb1zqg==" spinCount="100000" sheet="1" objects="1" scenarios="1" selectLockedCells="1"/>
  <mergeCells count="69">
    <mergeCell ref="B67:L67"/>
    <mergeCell ref="B69:C70"/>
    <mergeCell ref="D69:D70"/>
    <mergeCell ref="E69:K70"/>
    <mergeCell ref="B54:L55"/>
    <mergeCell ref="C56:G56"/>
    <mergeCell ref="C57:G57"/>
    <mergeCell ref="O9:P17"/>
    <mergeCell ref="B111:D112"/>
    <mergeCell ref="B113:D114"/>
    <mergeCell ref="B115:D116"/>
    <mergeCell ref="E111:L112"/>
    <mergeCell ref="E113:L114"/>
    <mergeCell ref="E115:L116"/>
    <mergeCell ref="B64:C65"/>
    <mergeCell ref="D64:D65"/>
    <mergeCell ref="B10:F16"/>
    <mergeCell ref="H10:L16"/>
    <mergeCell ref="B21:F22"/>
    <mergeCell ref="H21:L22"/>
    <mergeCell ref="G21:G22"/>
    <mergeCell ref="C29:K52"/>
    <mergeCell ref="E64:K65"/>
    <mergeCell ref="B27:L27"/>
    <mergeCell ref="B62:L62"/>
    <mergeCell ref="B60:L60"/>
    <mergeCell ref="B134:L134"/>
    <mergeCell ref="B127:L127"/>
    <mergeCell ref="B122:I122"/>
    <mergeCell ref="B128:L128"/>
    <mergeCell ref="B117:D118"/>
    <mergeCell ref="B119:D120"/>
    <mergeCell ref="E117:L118"/>
    <mergeCell ref="E119:L120"/>
    <mergeCell ref="B129:L130"/>
    <mergeCell ref="B131:L131"/>
    <mergeCell ref="B125:L125"/>
    <mergeCell ref="B94:L94"/>
    <mergeCell ref="B109:L109"/>
    <mergeCell ref="B73:L73"/>
    <mergeCell ref="B79:L79"/>
    <mergeCell ref="B85:L85"/>
    <mergeCell ref="B107:L107"/>
    <mergeCell ref="D75:J76"/>
    <mergeCell ref="B81:L82"/>
    <mergeCell ref="B87:D88"/>
    <mergeCell ref="B89:D90"/>
    <mergeCell ref="B91:D92"/>
    <mergeCell ref="E87:L88"/>
    <mergeCell ref="E89:L90"/>
    <mergeCell ref="E91:L92"/>
    <mergeCell ref="B95:D104"/>
    <mergeCell ref="E95:L104"/>
    <mergeCell ref="B4:L4"/>
    <mergeCell ref="B5:L5"/>
    <mergeCell ref="B8:L8"/>
    <mergeCell ref="B25:L25"/>
    <mergeCell ref="B6:L6"/>
    <mergeCell ref="B19:L19"/>
    <mergeCell ref="B140:D140"/>
    <mergeCell ref="E140:I140"/>
    <mergeCell ref="J140:L140"/>
    <mergeCell ref="B136:L136"/>
    <mergeCell ref="E138:I138"/>
    <mergeCell ref="E139:I139"/>
    <mergeCell ref="J139:L139"/>
    <mergeCell ref="J138:L138"/>
    <mergeCell ref="B139:D139"/>
    <mergeCell ref="B138:D138"/>
  </mergeCells>
  <dataValidations count="2">
    <dataValidation type="list" allowBlank="1" showInputMessage="1" showErrorMessage="1" sqref="J122"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84"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D64:D65 D69:D70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27"/>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9" width="9.453125" style="8" customWidth="1"/>
    <col min="20"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11"/>
      <c r="P3" s="11"/>
    </row>
    <row r="4" spans="1:16" s="2" customFormat="1" x14ac:dyDescent="0.35">
      <c r="A4" s="1"/>
      <c r="B4" s="382" t="str">
        <f>UPPER(IF(Intro!$G$21="English",O4,P4))</f>
        <v>QUESTIONNAIRE À L’INTENTION DES ACHETEURS</v>
      </c>
      <c r="C4" s="383"/>
      <c r="D4" s="383"/>
      <c r="E4" s="383"/>
      <c r="F4" s="383"/>
      <c r="G4" s="383"/>
      <c r="H4" s="383"/>
      <c r="I4" s="383"/>
      <c r="J4" s="383"/>
      <c r="K4" s="383"/>
      <c r="L4" s="384"/>
      <c r="M4" s="13"/>
      <c r="N4" s="13"/>
      <c r="O4" s="14" t="s">
        <v>643</v>
      </c>
      <c r="P4" s="76" t="s">
        <v>350</v>
      </c>
    </row>
    <row r="5" spans="1:16" s="2" customFormat="1" x14ac:dyDescent="0.35">
      <c r="A5" s="1"/>
      <c r="B5" s="281" t="str">
        <f>Intro!B5</f>
        <v>NQ-2026-003</v>
      </c>
      <c r="C5" s="282"/>
      <c r="D5" s="282"/>
      <c r="E5" s="282"/>
      <c r="F5" s="282"/>
      <c r="G5" s="282"/>
      <c r="H5" s="282"/>
      <c r="I5" s="282"/>
      <c r="J5" s="282"/>
      <c r="K5" s="282"/>
      <c r="L5" s="283"/>
      <c r="M5" s="13"/>
      <c r="N5" s="13"/>
      <c r="O5" s="14"/>
      <c r="P5" s="14"/>
    </row>
    <row r="6" spans="1:16" s="4" customFormat="1" x14ac:dyDescent="0.35">
      <c r="A6" s="1"/>
      <c r="B6" s="385" t="str">
        <f>UPPER(IF(Intro!$G$21="English",Variables!B3,Variables!C3))</f>
        <v>CÂBLES DE BÂTIMENTS NON ARMÉS</v>
      </c>
      <c r="C6" s="386"/>
      <c r="D6" s="386"/>
      <c r="E6" s="386"/>
      <c r="F6" s="386"/>
      <c r="G6" s="386"/>
      <c r="H6" s="386"/>
      <c r="I6" s="386"/>
      <c r="J6" s="386"/>
      <c r="K6" s="386"/>
      <c r="L6" s="387"/>
      <c r="M6" s="20"/>
      <c r="N6" s="20"/>
      <c r="O6" s="16"/>
      <c r="P6" s="16"/>
    </row>
    <row r="7" spans="1:16" s="4" customFormat="1" x14ac:dyDescent="0.35">
      <c r="A7" s="1"/>
      <c r="B7" s="15"/>
      <c r="C7" s="15"/>
      <c r="D7" s="15"/>
      <c r="E7" s="3"/>
      <c r="F7" s="3"/>
      <c r="G7" s="3"/>
      <c r="H7" s="3"/>
      <c r="I7" s="3"/>
      <c r="J7" s="3"/>
      <c r="K7" s="3"/>
      <c r="L7" s="3"/>
      <c r="O7" s="16"/>
      <c r="P7" s="16"/>
    </row>
    <row r="8" spans="1:16" s="2" customFormat="1" x14ac:dyDescent="0.35">
      <c r="A8" s="1"/>
      <c r="B8" s="284" t="str">
        <f>IF(Intro!$G$21="English",O8,P8)</f>
        <v>APERÇU DU QUESTIONNAIRE</v>
      </c>
      <c r="C8" s="285"/>
      <c r="D8" s="285" t="str">
        <f>UPPER(IF(Intro!$G$21="English",P8,Q8))</f>
        <v/>
      </c>
      <c r="E8" s="285" t="str">
        <f>UPPER(IF(Intro!$G$21="English",Q8,R8))</f>
        <v/>
      </c>
      <c r="F8" s="285" t="str">
        <f>UPPER(IF(Intro!$G$21="English",R8,S8))</f>
        <v/>
      </c>
      <c r="G8" s="285" t="str">
        <f>UPPER(IF(Intro!$G$21="English",S8,T8))</f>
        <v/>
      </c>
      <c r="H8" s="285" t="str">
        <f>UPPER(IF(Intro!$G$21="English",T8,U8))</f>
        <v/>
      </c>
      <c r="I8" s="285" t="str">
        <f>UPPER(IF(Intro!$G$21="English",U8,V8))</f>
        <v/>
      </c>
      <c r="J8" s="285" t="str">
        <f>UPPER(IF(Intro!$G$21="English",V8,W8))</f>
        <v/>
      </c>
      <c r="K8" s="285" t="str">
        <f>UPPER(IF(Intro!$G$21="English",W8,X8))</f>
        <v/>
      </c>
      <c r="L8" s="286" t="str">
        <f>UPPER(IF(Intro!$G$21="English",X8,Y8))</f>
        <v/>
      </c>
      <c r="M8" s="4"/>
      <c r="N8" s="13"/>
      <c r="O8" s="76" t="s">
        <v>351</v>
      </c>
      <c r="P8" s="76" t="s">
        <v>352</v>
      </c>
    </row>
    <row r="9" spans="1:16" x14ac:dyDescent="0.35">
      <c r="B9" s="17"/>
      <c r="C9" s="23"/>
      <c r="D9" s="23"/>
      <c r="E9" s="24"/>
      <c r="F9" s="24"/>
      <c r="G9" s="24"/>
      <c r="H9" s="24"/>
      <c r="I9" s="24"/>
      <c r="J9" s="24"/>
      <c r="K9" s="24"/>
      <c r="L9" s="18"/>
      <c r="M9" s="8"/>
    </row>
    <row r="10" spans="1:16" s="26" customFormat="1" x14ac:dyDescent="0.35">
      <c r="A10" s="55"/>
      <c r="B10" s="275" t="str">
        <f>IF(Intro!$G$21="English",O10,P10)</f>
        <v xml:space="preserve">Le présent questionnaire est divisé en deux parties :
</v>
      </c>
      <c r="C10" s="276"/>
      <c r="D10" s="276"/>
      <c r="E10" s="276"/>
      <c r="F10" s="276"/>
      <c r="G10" s="276"/>
      <c r="H10" s="276"/>
      <c r="I10" s="276"/>
      <c r="J10" s="276"/>
      <c r="K10" s="276"/>
      <c r="L10" s="277"/>
      <c r="O10" s="8" t="s">
        <v>163</v>
      </c>
      <c r="P10" s="8" t="s">
        <v>164</v>
      </c>
    </row>
    <row r="11" spans="1:16" s="26" customFormat="1" x14ac:dyDescent="0.35">
      <c r="A11" s="55"/>
      <c r="B11" s="42"/>
      <c r="C11" s="45"/>
      <c r="D11" s="45"/>
      <c r="E11" s="45"/>
      <c r="F11" s="45"/>
      <c r="G11" s="45"/>
      <c r="H11" s="45"/>
      <c r="I11" s="45"/>
      <c r="J11" s="45"/>
      <c r="K11" s="45"/>
      <c r="L11" s="46"/>
      <c r="O11" s="8"/>
      <c r="P11" s="8"/>
    </row>
    <row r="12" spans="1:16" s="26" customFormat="1" x14ac:dyDescent="0.35">
      <c r="A12" s="55"/>
      <c r="B12" s="275"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76"/>
      <c r="D12" s="276"/>
      <c r="E12" s="276"/>
      <c r="F12" s="276"/>
      <c r="G12" s="276"/>
      <c r="H12" s="276"/>
      <c r="I12" s="276"/>
      <c r="J12" s="276"/>
      <c r="K12" s="276"/>
      <c r="L12" s="277"/>
      <c r="O12" s="8" t="s">
        <v>165</v>
      </c>
      <c r="P12" s="8" t="s">
        <v>166</v>
      </c>
    </row>
    <row r="13" spans="1:16" s="26" customFormat="1" x14ac:dyDescent="0.35">
      <c r="A13" s="55"/>
      <c r="B13" s="275"/>
      <c r="C13" s="276"/>
      <c r="D13" s="276"/>
      <c r="E13" s="276"/>
      <c r="F13" s="276"/>
      <c r="G13" s="276"/>
      <c r="H13" s="276"/>
      <c r="I13" s="276"/>
      <c r="J13" s="276"/>
      <c r="K13" s="276"/>
      <c r="L13" s="277"/>
      <c r="O13" s="8"/>
      <c r="P13" s="8"/>
    </row>
    <row r="14" spans="1:16" s="26" customFormat="1" x14ac:dyDescent="0.35">
      <c r="A14" s="55"/>
      <c r="B14" s="42"/>
      <c r="C14" s="45"/>
      <c r="D14" s="45"/>
      <c r="E14" s="45"/>
      <c r="F14" s="45"/>
      <c r="G14" s="45"/>
      <c r="H14" s="45"/>
      <c r="I14" s="45"/>
      <c r="J14" s="45"/>
      <c r="K14" s="45"/>
      <c r="L14" s="46"/>
      <c r="O14" s="8"/>
      <c r="P14" s="8"/>
    </row>
    <row r="15" spans="1:16" s="26" customFormat="1" x14ac:dyDescent="0.35">
      <c r="A15" s="55"/>
      <c r="B15" s="275"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76"/>
      <c r="D15" s="276"/>
      <c r="E15" s="276"/>
      <c r="F15" s="276"/>
      <c r="G15" s="276"/>
      <c r="H15" s="276"/>
      <c r="I15" s="276"/>
      <c r="J15" s="276"/>
      <c r="K15" s="276"/>
      <c r="L15" s="277"/>
      <c r="O15" s="8" t="s">
        <v>167</v>
      </c>
      <c r="P15" s="8" t="s">
        <v>168</v>
      </c>
    </row>
    <row r="16" spans="1:16" s="26" customFormat="1" x14ac:dyDescent="0.35">
      <c r="A16" s="55"/>
      <c r="B16" s="275"/>
      <c r="C16" s="276"/>
      <c r="D16" s="276"/>
      <c r="E16" s="276"/>
      <c r="F16" s="276"/>
      <c r="G16" s="276"/>
      <c r="H16" s="276"/>
      <c r="I16" s="276"/>
      <c r="J16" s="276"/>
      <c r="K16" s="276"/>
      <c r="L16" s="277"/>
      <c r="O16" s="8"/>
      <c r="P16" s="8"/>
    </row>
    <row r="17" spans="1:18" s="26" customFormat="1" x14ac:dyDescent="0.35">
      <c r="A17" s="55"/>
      <c r="B17" s="66"/>
      <c r="C17" s="67"/>
      <c r="D17" s="67"/>
      <c r="E17" s="67"/>
      <c r="F17" s="67"/>
      <c r="G17" s="67"/>
      <c r="H17" s="67"/>
      <c r="I17" s="67"/>
      <c r="J17" s="67"/>
      <c r="K17" s="67"/>
      <c r="L17" s="68"/>
    </row>
    <row r="18" spans="1:18" s="4" customFormat="1" x14ac:dyDescent="0.35">
      <c r="A18" s="1"/>
      <c r="B18" s="15"/>
      <c r="C18" s="15"/>
      <c r="D18" s="15"/>
      <c r="E18" s="3"/>
      <c r="F18" s="3"/>
      <c r="G18" s="3"/>
      <c r="H18" s="3"/>
      <c r="I18" s="3"/>
      <c r="J18" s="3"/>
      <c r="K18" s="3"/>
      <c r="L18" s="3"/>
      <c r="O18" s="16"/>
      <c r="P18" s="16"/>
    </row>
    <row r="19" spans="1:18" s="2" customFormat="1" x14ac:dyDescent="0.35">
      <c r="A19" s="1"/>
      <c r="B19" s="284" t="str">
        <f>IF(Intro!$G$21="English",O19,P19)</f>
        <v>GLOSSAIRE</v>
      </c>
      <c r="C19" s="285"/>
      <c r="D19" s="285" t="s">
        <v>264</v>
      </c>
      <c r="E19" s="285" t="s">
        <v>265</v>
      </c>
      <c r="F19" s="285" t="s">
        <v>265</v>
      </c>
      <c r="G19" s="285" t="s">
        <v>265</v>
      </c>
      <c r="H19" s="285" t="s">
        <v>265</v>
      </c>
      <c r="I19" s="285" t="s">
        <v>265</v>
      </c>
      <c r="J19" s="285" t="s">
        <v>265</v>
      </c>
      <c r="K19" s="285" t="s">
        <v>265</v>
      </c>
      <c r="L19" s="286" t="s">
        <v>265</v>
      </c>
      <c r="M19" s="4"/>
      <c r="N19" s="13"/>
      <c r="O19" s="20" t="s">
        <v>353</v>
      </c>
      <c r="P19" s="20" t="s">
        <v>264</v>
      </c>
    </row>
    <row r="20" spans="1:18" s="26" customFormat="1" x14ac:dyDescent="0.35">
      <c r="A20" s="55"/>
      <c r="B20" s="372" t="str">
        <f>IF(Intro!$G$21="English",O20,P20)</f>
        <v>Valeur d’achat nette rendue (coût de revient)</v>
      </c>
      <c r="C20" s="373"/>
      <c r="D20" s="376" t="str">
        <f>IF(Intro!$G$21="English",O21,P21)</f>
        <v>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v>
      </c>
      <c r="E20" s="376"/>
      <c r="F20" s="376"/>
      <c r="G20" s="376"/>
      <c r="H20" s="376"/>
      <c r="I20" s="376"/>
      <c r="J20" s="376"/>
      <c r="K20" s="376"/>
      <c r="L20" s="377"/>
      <c r="O20" s="8" t="s">
        <v>298</v>
      </c>
      <c r="P20" s="8" t="s">
        <v>396</v>
      </c>
    </row>
    <row r="21" spans="1:18" x14ac:dyDescent="0.35">
      <c r="B21" s="365"/>
      <c r="C21" s="366"/>
      <c r="D21" s="378"/>
      <c r="E21" s="378"/>
      <c r="F21" s="378"/>
      <c r="G21" s="378"/>
      <c r="H21" s="378"/>
      <c r="I21" s="378"/>
      <c r="J21" s="378"/>
      <c r="K21" s="378"/>
      <c r="L21" s="379"/>
      <c r="O21" s="8" t="s">
        <v>354</v>
      </c>
      <c r="P21" s="7" t="s">
        <v>355</v>
      </c>
    </row>
    <row r="22" spans="1:18" x14ac:dyDescent="0.35">
      <c r="B22" s="365"/>
      <c r="C22" s="366"/>
      <c r="D22" s="378"/>
      <c r="E22" s="378"/>
      <c r="F22" s="378"/>
      <c r="G22" s="378"/>
      <c r="H22" s="378"/>
      <c r="I22" s="378"/>
      <c r="J22" s="378"/>
      <c r="K22" s="378"/>
      <c r="L22" s="379"/>
    </row>
    <row r="23" spans="1:18" x14ac:dyDescent="0.35">
      <c r="B23" s="374"/>
      <c r="C23" s="375"/>
      <c r="D23" s="380"/>
      <c r="E23" s="380"/>
      <c r="F23" s="380"/>
      <c r="G23" s="380"/>
      <c r="H23" s="380"/>
      <c r="I23" s="380"/>
      <c r="J23" s="380"/>
      <c r="K23" s="380"/>
      <c r="L23" s="381"/>
    </row>
    <row r="24" spans="1:18" s="26" customFormat="1" x14ac:dyDescent="0.35">
      <c r="A24" s="55"/>
      <c r="B24" s="365" t="str">
        <f>IF(Intro!$G$21="English",O24,P24)</f>
        <v>Entreprises affiliées</v>
      </c>
      <c r="C24" s="366"/>
      <c r="D24" s="326" t="str">
        <f>IF(Intro!$G$21="English",O25,P25)</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24" s="326"/>
      <c r="F24" s="326"/>
      <c r="G24" s="326"/>
      <c r="H24" s="326"/>
      <c r="I24" s="326"/>
      <c r="J24" s="326"/>
      <c r="K24" s="326"/>
      <c r="L24" s="369"/>
      <c r="O24" s="8" t="s">
        <v>329</v>
      </c>
      <c r="P24" s="8" t="s">
        <v>330</v>
      </c>
    </row>
    <row r="25" spans="1:18" s="26" customFormat="1" x14ac:dyDescent="0.35">
      <c r="A25" s="55"/>
      <c r="B25" s="365"/>
      <c r="C25" s="366"/>
      <c r="D25" s="326"/>
      <c r="E25" s="326"/>
      <c r="F25" s="326"/>
      <c r="G25" s="326"/>
      <c r="H25" s="326"/>
      <c r="I25" s="326"/>
      <c r="J25" s="326"/>
      <c r="K25" s="326"/>
      <c r="L25" s="369"/>
      <c r="O25" s="8" t="s">
        <v>331</v>
      </c>
      <c r="P25" s="8" t="s">
        <v>332</v>
      </c>
      <c r="Q25" s="8"/>
      <c r="R25" s="8"/>
    </row>
    <row r="26" spans="1:18" s="26" customFormat="1" x14ac:dyDescent="0.35">
      <c r="A26" s="55"/>
      <c r="B26" s="365"/>
      <c r="C26" s="366"/>
      <c r="D26" s="326"/>
      <c r="E26" s="326"/>
      <c r="F26" s="326"/>
      <c r="G26" s="326"/>
      <c r="H26" s="326"/>
      <c r="I26" s="326"/>
      <c r="J26" s="326"/>
      <c r="K26" s="326"/>
      <c r="L26" s="369"/>
      <c r="O26" s="8"/>
      <c r="P26" s="8"/>
      <c r="Q26" s="8"/>
      <c r="R26" s="8"/>
    </row>
    <row r="27" spans="1:18" s="26" customFormat="1" x14ac:dyDescent="0.35">
      <c r="A27" s="55"/>
      <c r="B27" s="367"/>
      <c r="C27" s="368"/>
      <c r="D27" s="370"/>
      <c r="E27" s="370"/>
      <c r="F27" s="370"/>
      <c r="G27" s="370"/>
      <c r="H27" s="370"/>
      <c r="I27" s="370"/>
      <c r="J27" s="370"/>
      <c r="K27" s="370"/>
      <c r="L27" s="371"/>
      <c r="O27" s="8"/>
      <c r="P27" s="8"/>
      <c r="Q27" s="8"/>
      <c r="R27" s="8"/>
    </row>
  </sheetData>
  <sheetProtection algorithmName="SHA-512" hashValue="gghkQqVowf+AOWt8g8An13KkVx3gT3P7y6AjKhxRM4moIzYq/uyfF17MzLCcGBZ4ALvHf0ZNsFUszb0+vBNz9g==" saltValue="V18i+dYXf5NObCpBI3qApQ==" spinCount="100000" sheet="1" objects="1" scenarios="1" selectLockedCells="1"/>
  <mergeCells count="12">
    <mergeCell ref="B4:L4"/>
    <mergeCell ref="B8:L8"/>
    <mergeCell ref="B10:L10"/>
    <mergeCell ref="B5:L5"/>
    <mergeCell ref="B6:L6"/>
    <mergeCell ref="B12:L13"/>
    <mergeCell ref="B15:L16"/>
    <mergeCell ref="B24:C27"/>
    <mergeCell ref="D24:L27"/>
    <mergeCell ref="B20:C23"/>
    <mergeCell ref="D20:L23"/>
    <mergeCell ref="B19:L19"/>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45"/>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6" width="14.54296875" style="8" hidden="1" customWidth="1"/>
    <col min="17" max="19" width="15.54296875" style="8" customWidth="1"/>
    <col min="20"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2"/>
      <c r="P3" s="2"/>
    </row>
    <row r="4" spans="1:16" s="2" customFormat="1" x14ac:dyDescent="0.35">
      <c r="A4" s="1"/>
      <c r="B4" s="382" t="str">
        <f>Info!B4</f>
        <v>QUESTIONNAIRE À L’INTENTION DES ACHETEURS</v>
      </c>
      <c r="C4" s="383"/>
      <c r="D4" s="383"/>
      <c r="E4" s="383"/>
      <c r="F4" s="383"/>
      <c r="G4" s="383"/>
      <c r="H4" s="383"/>
      <c r="I4" s="383"/>
      <c r="J4" s="383"/>
      <c r="K4" s="383"/>
      <c r="L4" s="384"/>
      <c r="M4" s="13"/>
      <c r="N4" s="13"/>
      <c r="O4" s="20"/>
      <c r="P4" s="20"/>
    </row>
    <row r="5" spans="1:16" s="2" customFormat="1" x14ac:dyDescent="0.35">
      <c r="A5" s="1"/>
      <c r="B5" s="447" t="str">
        <f>Info!B5</f>
        <v>NQ-2026-003</v>
      </c>
      <c r="C5" s="448"/>
      <c r="D5" s="448"/>
      <c r="E5" s="448"/>
      <c r="F5" s="448"/>
      <c r="G5" s="448"/>
      <c r="H5" s="448"/>
      <c r="I5" s="448"/>
      <c r="J5" s="448"/>
      <c r="K5" s="448"/>
      <c r="L5" s="449"/>
      <c r="M5" s="13"/>
      <c r="N5" s="13"/>
      <c r="O5" s="20"/>
      <c r="P5" s="20"/>
    </row>
    <row r="6" spans="1:16" s="4" customFormat="1" x14ac:dyDescent="0.35">
      <c r="A6" s="1"/>
      <c r="B6" s="447" t="str">
        <f>Info!B6</f>
        <v>CÂBLES DE BÂTIMENTS NON ARMÉS</v>
      </c>
      <c r="C6" s="448"/>
      <c r="D6" s="448"/>
      <c r="E6" s="448"/>
      <c r="F6" s="448"/>
      <c r="G6" s="448"/>
      <c r="H6" s="448"/>
      <c r="I6" s="448"/>
      <c r="J6" s="448"/>
      <c r="K6" s="448"/>
      <c r="L6" s="449"/>
      <c r="M6" s="20"/>
      <c r="N6" s="20"/>
      <c r="O6" s="16"/>
      <c r="P6" s="16"/>
    </row>
    <row r="7" spans="1:16" s="4" customFormat="1" x14ac:dyDescent="0.35">
      <c r="A7" s="1"/>
      <c r="B7" s="100"/>
      <c r="C7" s="101"/>
      <c r="D7" s="101"/>
      <c r="E7" s="101"/>
      <c r="F7" s="101"/>
      <c r="G7" s="101"/>
      <c r="H7" s="101"/>
      <c r="I7" s="101"/>
      <c r="J7" s="101"/>
      <c r="K7" s="101"/>
      <c r="L7" s="102"/>
      <c r="M7" s="20"/>
      <c r="N7" s="20"/>
      <c r="O7" s="21"/>
    </row>
    <row r="8" spans="1:16" s="4" customFormat="1" x14ac:dyDescent="0.35">
      <c r="A8" s="1"/>
      <c r="B8" s="451" t="str">
        <f>IF(Intro!$G$21="English",O8,P8)</f>
        <v>Les questions suivantes font référence aux marchandises comme définies dans la description du produit de l'onglet Intro.</v>
      </c>
      <c r="C8" s="452"/>
      <c r="D8" s="452"/>
      <c r="E8" s="452"/>
      <c r="F8" s="452"/>
      <c r="G8" s="452"/>
      <c r="H8" s="452"/>
      <c r="I8" s="452"/>
      <c r="J8" s="452"/>
      <c r="K8" s="452"/>
      <c r="L8" s="453"/>
      <c r="M8" s="20"/>
      <c r="N8" s="20"/>
      <c r="O8" s="16" t="s">
        <v>356</v>
      </c>
      <c r="P8" s="16" t="s">
        <v>399</v>
      </c>
    </row>
    <row r="9" spans="1:16" s="4" customFormat="1" x14ac:dyDescent="0.35">
      <c r="A9" s="1"/>
      <c r="B9" s="451" t="str">
        <f>IF(Intro!$G$21="English",O9,P9)</f>
        <v>Des informations sur le produit et un glossaire de termes sont disponibles dans l'onglet Info.</v>
      </c>
      <c r="C9" s="452"/>
      <c r="D9" s="452"/>
      <c r="E9" s="452"/>
      <c r="F9" s="452"/>
      <c r="G9" s="452"/>
      <c r="H9" s="452"/>
      <c r="I9" s="452"/>
      <c r="J9" s="452"/>
      <c r="K9" s="452"/>
      <c r="L9" s="453"/>
      <c r="M9" s="20"/>
      <c r="N9" s="20"/>
      <c r="O9" s="16" t="s">
        <v>169</v>
      </c>
      <c r="P9" s="4" t="s">
        <v>170</v>
      </c>
    </row>
    <row r="10" spans="1:16" s="4" customFormat="1" x14ac:dyDescent="0.35">
      <c r="A10" s="1"/>
      <c r="B10" s="454" t="str">
        <f>IF(Intro!$G$21="English",O10,P10)</f>
        <v>Utilisez l'onglet AddPub si vous avez besoin de plus d'espace.</v>
      </c>
      <c r="C10" s="455"/>
      <c r="D10" s="455"/>
      <c r="E10" s="455"/>
      <c r="F10" s="455"/>
      <c r="G10" s="455"/>
      <c r="H10" s="455"/>
      <c r="I10" s="455"/>
      <c r="J10" s="455"/>
      <c r="K10" s="455"/>
      <c r="L10" s="456"/>
      <c r="M10" s="20"/>
      <c r="N10" s="20"/>
      <c r="O10" s="16" t="s">
        <v>171</v>
      </c>
      <c r="P10" s="16" t="s">
        <v>172</v>
      </c>
    </row>
    <row r="11" spans="1:16" s="4" customFormat="1" x14ac:dyDescent="0.35">
      <c r="A11" s="1"/>
      <c r="B11" s="15"/>
      <c r="C11" s="15"/>
      <c r="D11" s="15"/>
      <c r="E11" s="3"/>
      <c r="F11" s="3"/>
      <c r="G11" s="3"/>
      <c r="H11" s="3"/>
      <c r="I11" s="3"/>
      <c r="J11" s="3"/>
      <c r="K11" s="3"/>
      <c r="L11" s="3"/>
      <c r="O11" s="16"/>
      <c r="P11" s="16"/>
    </row>
    <row r="12" spans="1:16" x14ac:dyDescent="0.35">
      <c r="B12" s="290" t="str">
        <f>UPPER(IF(Intro!$G$21="English",O12,P12))</f>
        <v>INFORMATIONS GÉNÉRALES SUR L'ENTREPRISE</v>
      </c>
      <c r="C12" s="291"/>
      <c r="D12" s="291"/>
      <c r="E12" s="291"/>
      <c r="F12" s="291"/>
      <c r="G12" s="291"/>
      <c r="H12" s="291"/>
      <c r="I12" s="291"/>
      <c r="J12" s="291"/>
      <c r="K12" s="291"/>
      <c r="L12" s="292"/>
      <c r="M12" s="26"/>
      <c r="O12" s="8" t="s">
        <v>173</v>
      </c>
      <c r="P12" s="8" t="s">
        <v>174</v>
      </c>
    </row>
    <row r="13" spans="1:16" x14ac:dyDescent="0.35">
      <c r="B13" s="419" t="s">
        <v>9</v>
      </c>
      <c r="C13" s="420"/>
      <c r="D13" s="420"/>
      <c r="E13" s="420"/>
      <c r="F13" s="420"/>
      <c r="G13" s="420"/>
      <c r="H13" s="420"/>
      <c r="I13" s="420"/>
      <c r="J13" s="420"/>
      <c r="K13" s="420"/>
      <c r="L13" s="421"/>
      <c r="M13" s="8"/>
    </row>
    <row r="14" spans="1:16" s="26" customFormat="1" x14ac:dyDescent="0.35">
      <c r="A14" s="55"/>
      <c r="B14" s="65"/>
      <c r="C14" s="50"/>
      <c r="D14" s="50"/>
      <c r="E14" s="50"/>
      <c r="F14" s="50"/>
      <c r="G14" s="50"/>
      <c r="H14" s="50"/>
      <c r="I14" s="50"/>
      <c r="J14" s="50"/>
      <c r="K14" s="50"/>
      <c r="L14" s="56"/>
      <c r="O14" s="8"/>
      <c r="P14" s="8"/>
    </row>
    <row r="15" spans="1:16" s="26" customFormat="1" x14ac:dyDescent="0.35">
      <c r="A15" s="55"/>
      <c r="B15" s="423" t="str">
        <f>IF(Intro!$G$21="English",O15,P15)</f>
        <v>Indiquez le principal niveau commercial de votre entreprise en ce qui concerne les marchandises au Canada (Distributeur, Utilisateur final/Détaillant) :</v>
      </c>
      <c r="C15" s="424"/>
      <c r="D15" s="424"/>
      <c r="E15" s="424"/>
      <c r="F15" s="424"/>
      <c r="G15" s="424"/>
      <c r="H15" s="424"/>
      <c r="I15" s="424"/>
      <c r="J15" s="424"/>
      <c r="K15" s="424"/>
      <c r="L15" s="425"/>
      <c r="O15" s="8" t="str">
        <f>"Indicate your firm's primary trade level with respect to the goods in Canada ("&amp;Variables!B40&amp;", "&amp;Variables!B41&amp;"): "</f>
        <v xml:space="preserve">Indicate your firm's primary trade level with respect to the goods in Canada (Distributor, End user/Retailer): </v>
      </c>
      <c r="P15" s="8" t="str">
        <f>"Indiquez le principal niveau commercial de votre entreprise en ce qui concerne les marchandises au Canada ("&amp;Variables!C40&amp;", "&amp;Variables!C41&amp;") :"</f>
        <v>Indiquez le principal niveau commercial de votre entreprise en ce qui concerne les marchandises au Canada (Distributeur, Utilisateur final/Détaillant) :</v>
      </c>
    </row>
    <row r="16" spans="1:16" s="26" customFormat="1" x14ac:dyDescent="0.35">
      <c r="A16" s="55"/>
      <c r="B16" s="65"/>
      <c r="C16" s="50"/>
      <c r="D16" s="50"/>
      <c r="E16" s="50"/>
      <c r="F16" s="50"/>
      <c r="G16" s="50"/>
      <c r="H16" s="50"/>
      <c r="I16" s="50"/>
      <c r="J16" s="50"/>
      <c r="K16" s="50"/>
      <c r="L16" s="56"/>
      <c r="O16" s="8"/>
      <c r="P16" s="8"/>
    </row>
    <row r="17" spans="1:19" x14ac:dyDescent="0.35">
      <c r="B17" s="426" t="str">
        <f>IF(Intro!$G$21="English",O17,P17)</f>
        <v>Niveau commercial</v>
      </c>
      <c r="C17" s="427"/>
      <c r="D17" s="457"/>
      <c r="E17" s="457"/>
      <c r="F17" s="457"/>
      <c r="G17" s="457"/>
      <c r="H17" s="26"/>
      <c r="I17" s="50"/>
      <c r="J17" s="50"/>
      <c r="K17" s="50"/>
      <c r="L17" s="56"/>
      <c r="M17" s="8"/>
      <c r="O17" s="8" t="s">
        <v>192</v>
      </c>
      <c r="P17" s="8" t="s">
        <v>193</v>
      </c>
      <c r="Q17" s="26"/>
      <c r="R17" s="26"/>
    </row>
    <row r="18" spans="1:19" s="26" customFormat="1" x14ac:dyDescent="0.35">
      <c r="A18" s="55"/>
      <c r="B18" s="66"/>
      <c r="C18" s="67"/>
      <c r="D18" s="67"/>
      <c r="E18" s="67"/>
      <c r="F18" s="67"/>
      <c r="G18" s="67"/>
      <c r="H18" s="67"/>
      <c r="I18" s="67"/>
      <c r="J18" s="67"/>
      <c r="K18" s="67"/>
      <c r="L18" s="68"/>
      <c r="O18" s="8"/>
      <c r="P18" s="8"/>
      <c r="S18" s="8"/>
    </row>
    <row r="19" spans="1:19" s="9" customFormat="1" x14ac:dyDescent="0.35">
      <c r="A19" s="6"/>
      <c r="B19" s="388" t="s">
        <v>11</v>
      </c>
      <c r="C19" s="389"/>
      <c r="D19" s="389"/>
      <c r="E19" s="389"/>
      <c r="F19" s="389"/>
      <c r="G19" s="389"/>
      <c r="H19" s="389"/>
      <c r="I19" s="389"/>
      <c r="J19" s="389"/>
      <c r="K19" s="389"/>
      <c r="L19" s="390"/>
      <c r="M19" s="41"/>
    </row>
    <row r="20" spans="1:19" s="26" customFormat="1" x14ac:dyDescent="0.35">
      <c r="A20" s="55"/>
      <c r="B20" s="65"/>
      <c r="C20" s="50"/>
      <c r="D20" s="50"/>
      <c r="E20" s="50"/>
      <c r="F20" s="50"/>
      <c r="G20" s="50"/>
      <c r="H20" s="50"/>
      <c r="I20" s="50"/>
      <c r="J20" s="50"/>
      <c r="K20" s="50"/>
      <c r="L20" s="56"/>
      <c r="O20" s="8"/>
      <c r="P20" s="8"/>
    </row>
    <row r="21" spans="1:19" s="26" customFormat="1" x14ac:dyDescent="0.35">
      <c r="A21" s="55"/>
      <c r="B21" s="317" t="str">
        <f>IF(Intro!$G$21="English",O21,P21)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1" s="318"/>
      <c r="D21" s="318"/>
      <c r="E21" s="318"/>
      <c r="F21" s="318"/>
      <c r="G21" s="318"/>
      <c r="H21" s="318"/>
      <c r="I21" s="318"/>
      <c r="J21" s="318"/>
      <c r="K21" s="318"/>
      <c r="L21" s="319"/>
      <c r="O21" s="8" t="s">
        <v>452</v>
      </c>
      <c r="P21" s="8" t="s">
        <v>453</v>
      </c>
    </row>
    <row r="22" spans="1:19" s="26" customFormat="1" x14ac:dyDescent="0.35">
      <c r="A22" s="55"/>
      <c r="B22" s="317"/>
      <c r="C22" s="318"/>
      <c r="D22" s="318"/>
      <c r="E22" s="318"/>
      <c r="F22" s="318"/>
      <c r="G22" s="318"/>
      <c r="H22" s="318"/>
      <c r="I22" s="318"/>
      <c r="J22" s="318"/>
      <c r="K22" s="318"/>
      <c r="L22" s="319"/>
      <c r="O22" s="8"/>
      <c r="P22" s="8"/>
    </row>
    <row r="23" spans="1:19" s="26" customFormat="1" x14ac:dyDescent="0.35">
      <c r="A23" s="55"/>
      <c r="B23" s="317"/>
      <c r="C23" s="318"/>
      <c r="D23" s="318"/>
      <c r="E23" s="318"/>
      <c r="F23" s="318"/>
      <c r="G23" s="318"/>
      <c r="H23" s="318"/>
      <c r="I23" s="318"/>
      <c r="J23" s="318"/>
      <c r="K23" s="318"/>
      <c r="L23" s="319"/>
      <c r="O23" s="8"/>
      <c r="P23" s="8"/>
    </row>
    <row r="24" spans="1:19" s="26" customFormat="1" x14ac:dyDescent="0.35">
      <c r="A24" s="55"/>
      <c r="B24" s="317"/>
      <c r="C24" s="318"/>
      <c r="D24" s="318"/>
      <c r="E24" s="318"/>
      <c r="F24" s="318"/>
      <c r="G24" s="318"/>
      <c r="H24" s="318"/>
      <c r="I24" s="318"/>
      <c r="J24" s="318"/>
      <c r="K24" s="318"/>
      <c r="L24" s="319"/>
      <c r="O24" s="8"/>
      <c r="P24" s="8"/>
    </row>
    <row r="25" spans="1:19" s="26" customFormat="1" x14ac:dyDescent="0.35">
      <c r="A25" s="55"/>
      <c r="B25" s="317"/>
      <c r="C25" s="318"/>
      <c r="D25" s="318"/>
      <c r="E25" s="318"/>
      <c r="F25" s="318"/>
      <c r="G25" s="318"/>
      <c r="H25" s="318"/>
      <c r="I25" s="318"/>
      <c r="J25" s="318"/>
      <c r="K25" s="318"/>
      <c r="L25" s="319"/>
      <c r="O25" s="8"/>
      <c r="P25" s="8"/>
    </row>
    <row r="26" spans="1:19" s="26" customFormat="1" x14ac:dyDescent="0.35">
      <c r="A26" s="55"/>
      <c r="B26" s="65"/>
      <c r="C26" s="50"/>
      <c r="D26" s="50"/>
      <c r="E26" s="50"/>
      <c r="F26" s="50"/>
      <c r="G26" s="50"/>
      <c r="H26" s="50"/>
      <c r="I26" s="50"/>
      <c r="J26" s="50"/>
      <c r="K26" s="50"/>
      <c r="L26" s="56"/>
      <c r="O26" s="8"/>
      <c r="P26" s="8"/>
    </row>
    <row r="27" spans="1:19" x14ac:dyDescent="0.35">
      <c r="B27" s="91"/>
      <c r="C27" s="458" t="str">
        <f>IF(Intro!$G$21="English",O27,P27)</f>
        <v xml:space="preserve">Dénomination sociale de l'entreprise </v>
      </c>
      <c r="D27" s="458"/>
      <c r="E27" s="458"/>
      <c r="F27" s="458" t="str">
        <f>IF(Intro!$G$21="English",O28,P28)</f>
        <v>Adresse de l'entreprise</v>
      </c>
      <c r="G27" s="458"/>
      <c r="H27" s="458" t="str">
        <f>IF(Intro!$G$21="English",O29,P29)</f>
        <v>Type d'affiliation</v>
      </c>
      <c r="I27" s="458"/>
      <c r="J27" s="458" t="str">
        <f>IF(Intro!$G$21="English",O30,P30)</f>
        <v>Rôle dans l'industrie</v>
      </c>
      <c r="K27" s="458"/>
      <c r="L27" s="459"/>
      <c r="M27" s="8"/>
      <c r="O27" s="8" t="s">
        <v>73</v>
      </c>
      <c r="P27" s="8" t="s">
        <v>126</v>
      </c>
    </row>
    <row r="28" spans="1:19" x14ac:dyDescent="0.35">
      <c r="B28" s="450">
        <v>1</v>
      </c>
      <c r="C28" s="329"/>
      <c r="D28" s="329"/>
      <c r="E28" s="329"/>
      <c r="F28" s="329"/>
      <c r="G28" s="329"/>
      <c r="H28" s="329"/>
      <c r="I28" s="329"/>
      <c r="J28" s="329"/>
      <c r="K28" s="329"/>
      <c r="L28" s="330"/>
      <c r="M28" s="8"/>
      <c r="O28" s="8" t="s">
        <v>15</v>
      </c>
      <c r="P28" s="8" t="s">
        <v>6</v>
      </c>
    </row>
    <row r="29" spans="1:19" x14ac:dyDescent="0.35">
      <c r="B29" s="450"/>
      <c r="C29" s="329"/>
      <c r="D29" s="329"/>
      <c r="E29" s="329"/>
      <c r="F29" s="329"/>
      <c r="G29" s="329"/>
      <c r="H29" s="329"/>
      <c r="I29" s="329"/>
      <c r="J29" s="329"/>
      <c r="K29" s="329"/>
      <c r="L29" s="330"/>
      <c r="M29" s="8"/>
      <c r="O29" s="8" t="s">
        <v>271</v>
      </c>
      <c r="P29" s="8" t="s">
        <v>401</v>
      </c>
    </row>
    <row r="30" spans="1:19" x14ac:dyDescent="0.35">
      <c r="B30" s="450">
        <v>2</v>
      </c>
      <c r="C30" s="329"/>
      <c r="D30" s="329"/>
      <c r="E30" s="329"/>
      <c r="F30" s="329"/>
      <c r="G30" s="329"/>
      <c r="H30" s="329"/>
      <c r="I30" s="329"/>
      <c r="J30" s="329"/>
      <c r="K30" s="329"/>
      <c r="L30" s="330"/>
      <c r="M30" s="8"/>
      <c r="O30" s="8" t="s">
        <v>74</v>
      </c>
      <c r="P30" s="8" t="s">
        <v>86</v>
      </c>
    </row>
    <row r="31" spans="1:19" x14ac:dyDescent="0.35">
      <c r="B31" s="450"/>
      <c r="C31" s="329"/>
      <c r="D31" s="329"/>
      <c r="E31" s="329"/>
      <c r="F31" s="329"/>
      <c r="G31" s="329"/>
      <c r="H31" s="329"/>
      <c r="I31" s="329"/>
      <c r="J31" s="329"/>
      <c r="K31" s="329"/>
      <c r="L31" s="330"/>
      <c r="M31" s="8"/>
    </row>
    <row r="32" spans="1:19" x14ac:dyDescent="0.35">
      <c r="B32" s="450">
        <v>3</v>
      </c>
      <c r="C32" s="329"/>
      <c r="D32" s="329"/>
      <c r="E32" s="329"/>
      <c r="F32" s="329"/>
      <c r="G32" s="329"/>
      <c r="H32" s="329"/>
      <c r="I32" s="329"/>
      <c r="J32" s="329"/>
      <c r="K32" s="329"/>
      <c r="L32" s="330"/>
      <c r="M32" s="8"/>
    </row>
    <row r="33" spans="1:16" x14ac:dyDescent="0.35">
      <c r="B33" s="450"/>
      <c r="C33" s="329"/>
      <c r="D33" s="329"/>
      <c r="E33" s="329"/>
      <c r="F33" s="329"/>
      <c r="G33" s="329"/>
      <c r="H33" s="329"/>
      <c r="I33" s="329"/>
      <c r="J33" s="329"/>
      <c r="K33" s="329"/>
      <c r="L33" s="330"/>
      <c r="M33" s="8"/>
    </row>
    <row r="34" spans="1:16" x14ac:dyDescent="0.35">
      <c r="B34" s="450">
        <v>4</v>
      </c>
      <c r="C34" s="329"/>
      <c r="D34" s="329"/>
      <c r="E34" s="329"/>
      <c r="F34" s="329"/>
      <c r="G34" s="329"/>
      <c r="H34" s="329"/>
      <c r="I34" s="329"/>
      <c r="J34" s="329"/>
      <c r="K34" s="329"/>
      <c r="L34" s="330"/>
      <c r="M34" s="8"/>
    </row>
    <row r="35" spans="1:16" x14ac:dyDescent="0.35">
      <c r="B35" s="450"/>
      <c r="C35" s="329"/>
      <c r="D35" s="329"/>
      <c r="E35" s="329"/>
      <c r="F35" s="329"/>
      <c r="G35" s="329"/>
      <c r="H35" s="329"/>
      <c r="I35" s="329"/>
      <c r="J35" s="329"/>
      <c r="K35" s="329"/>
      <c r="L35" s="330"/>
      <c r="M35" s="8"/>
    </row>
    <row r="36" spans="1:16" x14ac:dyDescent="0.35">
      <c r="B36" s="450">
        <v>5</v>
      </c>
      <c r="C36" s="329"/>
      <c r="D36" s="329"/>
      <c r="E36" s="329"/>
      <c r="F36" s="329"/>
      <c r="G36" s="329"/>
      <c r="H36" s="329"/>
      <c r="I36" s="329"/>
      <c r="J36" s="329"/>
      <c r="K36" s="329"/>
      <c r="L36" s="330"/>
      <c r="M36" s="8"/>
    </row>
    <row r="37" spans="1:16" x14ac:dyDescent="0.35">
      <c r="B37" s="450"/>
      <c r="C37" s="329"/>
      <c r="D37" s="329"/>
      <c r="E37" s="329"/>
      <c r="F37" s="329"/>
      <c r="G37" s="329"/>
      <c r="H37" s="329"/>
      <c r="I37" s="329"/>
      <c r="J37" s="329"/>
      <c r="K37" s="329"/>
      <c r="L37" s="330"/>
      <c r="M37" s="8"/>
    </row>
    <row r="38" spans="1:16" x14ac:dyDescent="0.35">
      <c r="B38" s="450">
        <v>6</v>
      </c>
      <c r="C38" s="329"/>
      <c r="D38" s="329"/>
      <c r="E38" s="329"/>
      <c r="F38" s="329"/>
      <c r="G38" s="329"/>
      <c r="H38" s="329"/>
      <c r="I38" s="329"/>
      <c r="J38" s="329"/>
      <c r="K38" s="329"/>
      <c r="L38" s="330"/>
      <c r="M38" s="8"/>
    </row>
    <row r="39" spans="1:16" x14ac:dyDescent="0.35">
      <c r="B39" s="450"/>
      <c r="C39" s="329"/>
      <c r="D39" s="329"/>
      <c r="E39" s="329"/>
      <c r="F39" s="329"/>
      <c r="G39" s="329"/>
      <c r="H39" s="329"/>
      <c r="I39" s="329"/>
      <c r="J39" s="329"/>
      <c r="K39" s="329"/>
      <c r="L39" s="330"/>
      <c r="M39" s="8"/>
    </row>
    <row r="40" spans="1:16" x14ac:dyDescent="0.35">
      <c r="B40" s="450">
        <v>7</v>
      </c>
      <c r="C40" s="329"/>
      <c r="D40" s="329"/>
      <c r="E40" s="329"/>
      <c r="F40" s="329"/>
      <c r="G40" s="329"/>
      <c r="H40" s="329"/>
      <c r="I40" s="329"/>
      <c r="J40" s="329"/>
      <c r="K40" s="329"/>
      <c r="L40" s="330"/>
      <c r="M40" s="8"/>
    </row>
    <row r="41" spans="1:16" x14ac:dyDescent="0.35">
      <c r="B41" s="450"/>
      <c r="C41" s="329"/>
      <c r="D41" s="329"/>
      <c r="E41" s="329"/>
      <c r="F41" s="329"/>
      <c r="G41" s="329"/>
      <c r="H41" s="329"/>
      <c r="I41" s="329"/>
      <c r="J41" s="329"/>
      <c r="K41" s="329"/>
      <c r="L41" s="330"/>
      <c r="M41" s="8"/>
    </row>
    <row r="42" spans="1:16" x14ac:dyDescent="0.35">
      <c r="B42" s="450">
        <v>8</v>
      </c>
      <c r="C42" s="329"/>
      <c r="D42" s="329"/>
      <c r="E42" s="329"/>
      <c r="F42" s="329"/>
      <c r="G42" s="329"/>
      <c r="H42" s="329"/>
      <c r="I42" s="329"/>
      <c r="J42" s="329"/>
      <c r="K42" s="329"/>
      <c r="L42" s="330"/>
      <c r="M42" s="8"/>
    </row>
    <row r="43" spans="1:16" x14ac:dyDescent="0.35">
      <c r="B43" s="450"/>
      <c r="C43" s="329"/>
      <c r="D43" s="329"/>
      <c r="E43" s="329"/>
      <c r="F43" s="329"/>
      <c r="G43" s="329"/>
      <c r="H43" s="329"/>
      <c r="I43" s="329"/>
      <c r="J43" s="329"/>
      <c r="K43" s="329"/>
      <c r="L43" s="330"/>
      <c r="M43" s="8"/>
    </row>
    <row r="44" spans="1:16" x14ac:dyDescent="0.35">
      <c r="B44" s="450">
        <v>9</v>
      </c>
      <c r="C44" s="329"/>
      <c r="D44" s="329"/>
      <c r="E44" s="329"/>
      <c r="F44" s="329"/>
      <c r="G44" s="329"/>
      <c r="H44" s="329"/>
      <c r="I44" s="329"/>
      <c r="J44" s="329"/>
      <c r="K44" s="329"/>
      <c r="L44" s="330"/>
      <c r="M44" s="8"/>
    </row>
    <row r="45" spans="1:16" x14ac:dyDescent="0.35">
      <c r="B45" s="450"/>
      <c r="C45" s="329"/>
      <c r="D45" s="329"/>
      <c r="E45" s="329"/>
      <c r="F45" s="329"/>
      <c r="G45" s="329"/>
      <c r="H45" s="329"/>
      <c r="I45" s="329"/>
      <c r="J45" s="329"/>
      <c r="K45" s="329"/>
      <c r="L45" s="330"/>
      <c r="M45" s="8"/>
    </row>
    <row r="46" spans="1:16" x14ac:dyDescent="0.35">
      <c r="B46" s="450">
        <v>10</v>
      </c>
      <c r="C46" s="329"/>
      <c r="D46" s="329"/>
      <c r="E46" s="329"/>
      <c r="F46" s="329"/>
      <c r="G46" s="329"/>
      <c r="H46" s="329"/>
      <c r="I46" s="329"/>
      <c r="J46" s="329"/>
      <c r="K46" s="329"/>
      <c r="L46" s="330"/>
      <c r="M46" s="8"/>
    </row>
    <row r="47" spans="1:16" x14ac:dyDescent="0.35">
      <c r="B47" s="450"/>
      <c r="C47" s="329"/>
      <c r="D47" s="329"/>
      <c r="E47" s="329"/>
      <c r="F47" s="329"/>
      <c r="G47" s="329"/>
      <c r="H47" s="329"/>
      <c r="I47" s="329"/>
      <c r="J47" s="329"/>
      <c r="K47" s="329"/>
      <c r="L47" s="330"/>
      <c r="M47" s="8"/>
    </row>
    <row r="48" spans="1:16" s="26" customFormat="1" x14ac:dyDescent="0.35">
      <c r="A48" s="55"/>
      <c r="B48" s="66"/>
      <c r="C48" s="67"/>
      <c r="D48" s="67"/>
      <c r="E48" s="67"/>
      <c r="F48" s="67"/>
      <c r="G48" s="67"/>
      <c r="H48" s="67"/>
      <c r="I48" s="67"/>
      <c r="J48" s="67"/>
      <c r="K48" s="67"/>
      <c r="L48" s="68"/>
      <c r="O48" s="8"/>
      <c r="P48" s="8"/>
    </row>
    <row r="49" spans="1:16" s="4" customFormat="1" x14ac:dyDescent="0.35">
      <c r="A49" s="1"/>
      <c r="B49" s="15"/>
      <c r="C49" s="15"/>
      <c r="D49" s="15"/>
      <c r="E49" s="3"/>
      <c r="F49" s="3"/>
      <c r="G49" s="3"/>
      <c r="H49" s="3"/>
      <c r="I49" s="3"/>
      <c r="J49" s="3"/>
      <c r="K49" s="3"/>
      <c r="L49" s="3"/>
      <c r="O49" s="16"/>
      <c r="P49" s="16"/>
    </row>
    <row r="50" spans="1:16" x14ac:dyDescent="0.35">
      <c r="B50" s="290" t="str">
        <f>UPPER(IF(Intro!$G$21="English",O50,P50))</f>
        <v>CARACTÉRISTIQUES DU MARCHÉ DES MARCHANDISES</v>
      </c>
      <c r="C50" s="291"/>
      <c r="D50" s="291"/>
      <c r="E50" s="291"/>
      <c r="F50" s="291"/>
      <c r="G50" s="291"/>
      <c r="H50" s="291"/>
      <c r="I50" s="291"/>
      <c r="J50" s="291"/>
      <c r="K50" s="291"/>
      <c r="L50" s="292"/>
      <c r="M50" s="26"/>
      <c r="O50" s="8" t="s">
        <v>175</v>
      </c>
      <c r="P50" s="8" t="s">
        <v>176</v>
      </c>
    </row>
    <row r="51" spans="1:16" s="9" customFormat="1" x14ac:dyDescent="0.35">
      <c r="A51" s="6"/>
      <c r="B51" s="388" t="s">
        <v>10</v>
      </c>
      <c r="C51" s="389"/>
      <c r="D51" s="389"/>
      <c r="E51" s="389"/>
      <c r="F51" s="389"/>
      <c r="G51" s="389"/>
      <c r="H51" s="389"/>
      <c r="I51" s="389"/>
      <c r="J51" s="389"/>
      <c r="K51" s="389"/>
      <c r="L51" s="390"/>
      <c r="M51" s="41"/>
    </row>
    <row r="52" spans="1:16" s="26" customFormat="1" x14ac:dyDescent="0.35">
      <c r="A52" s="55"/>
      <c r="B52" s="65"/>
      <c r="C52" s="50"/>
      <c r="D52" s="50"/>
      <c r="E52" s="50"/>
      <c r="F52" s="50"/>
      <c r="G52" s="50"/>
      <c r="H52" s="50"/>
      <c r="I52" s="50"/>
      <c r="J52" s="50"/>
      <c r="K52" s="50"/>
      <c r="L52" s="56"/>
      <c r="O52" s="8"/>
      <c r="P52" s="8"/>
    </row>
    <row r="53" spans="1:16" s="26" customFormat="1" x14ac:dyDescent="0.35">
      <c r="A53" s="55"/>
      <c r="B53" s="423" t="str">
        <f>IF(Intro!$G$21="English",O53,P53)</f>
        <v>Si votre entreprise est un distributeur, indiquez dans quels segments de marché ces marchandises sont vendues.</v>
      </c>
      <c r="C53" s="424"/>
      <c r="D53" s="424"/>
      <c r="E53" s="424"/>
      <c r="F53" s="424"/>
      <c r="G53" s="424"/>
      <c r="H53" s="424"/>
      <c r="I53" s="424"/>
      <c r="J53" s="424"/>
      <c r="K53" s="424"/>
      <c r="L53" s="425"/>
      <c r="O53" s="8" t="s">
        <v>392</v>
      </c>
      <c r="P53" s="8" t="s">
        <v>393</v>
      </c>
    </row>
    <row r="54" spans="1:16" s="26" customFormat="1" x14ac:dyDescent="0.35">
      <c r="A54" s="55"/>
      <c r="B54" s="423" t="str">
        <f>IF(Intro!$G$21="English",O54,P54)</f>
        <v>Si votre entreprise est un utilisateur final, indiquez vos segments de marché.</v>
      </c>
      <c r="C54" s="424"/>
      <c r="D54" s="424"/>
      <c r="E54" s="424"/>
      <c r="F54" s="424"/>
      <c r="G54" s="424"/>
      <c r="H54" s="424"/>
      <c r="I54" s="424"/>
      <c r="J54" s="424"/>
      <c r="K54" s="424"/>
      <c r="L54" s="425"/>
      <c r="O54" s="8" t="s">
        <v>450</v>
      </c>
      <c r="P54" s="8" t="s">
        <v>394</v>
      </c>
    </row>
    <row r="55" spans="1:16" s="26" customFormat="1" x14ac:dyDescent="0.35">
      <c r="A55" s="55"/>
      <c r="B55" s="65"/>
      <c r="C55" s="50"/>
      <c r="D55" s="50"/>
      <c r="E55" s="50"/>
      <c r="F55" s="50"/>
      <c r="G55" s="50"/>
      <c r="H55" s="50"/>
      <c r="I55" s="50"/>
      <c r="J55" s="50"/>
      <c r="K55" s="50"/>
      <c r="L55" s="56"/>
      <c r="O55" s="8"/>
      <c r="P55" s="8"/>
    </row>
    <row r="56" spans="1:16" x14ac:dyDescent="0.35">
      <c r="B56" s="325" t="str">
        <f>IF(Intro!$G$21="English",O56,P56)</f>
        <v>Segment de marché 1</v>
      </c>
      <c r="C56" s="326"/>
      <c r="D56" s="329"/>
      <c r="E56" s="329"/>
      <c r="F56" s="329"/>
      <c r="G56" s="329"/>
      <c r="H56" s="329"/>
      <c r="I56" s="329"/>
      <c r="J56" s="329"/>
      <c r="K56" s="329"/>
      <c r="L56" s="330"/>
      <c r="M56" s="8"/>
      <c r="O56" s="8" t="s">
        <v>101</v>
      </c>
      <c r="P56" s="8" t="s">
        <v>102</v>
      </c>
    </row>
    <row r="57" spans="1:16" x14ac:dyDescent="0.35">
      <c r="B57" s="325"/>
      <c r="C57" s="326"/>
      <c r="D57" s="329"/>
      <c r="E57" s="329"/>
      <c r="F57" s="329"/>
      <c r="G57" s="329"/>
      <c r="H57" s="329"/>
      <c r="I57" s="329"/>
      <c r="J57" s="329"/>
      <c r="K57" s="329"/>
      <c r="L57" s="330"/>
      <c r="M57" s="8"/>
    </row>
    <row r="58" spans="1:16" x14ac:dyDescent="0.35">
      <c r="B58" s="325"/>
      <c r="C58" s="326"/>
      <c r="D58" s="329"/>
      <c r="E58" s="329"/>
      <c r="F58" s="329"/>
      <c r="G58" s="329"/>
      <c r="H58" s="329"/>
      <c r="I58" s="329"/>
      <c r="J58" s="329"/>
      <c r="K58" s="329"/>
      <c r="L58" s="330"/>
      <c r="M58" s="8"/>
    </row>
    <row r="59" spans="1:16" x14ac:dyDescent="0.35">
      <c r="B59" s="325"/>
      <c r="C59" s="326"/>
      <c r="D59" s="329"/>
      <c r="E59" s="329"/>
      <c r="F59" s="329"/>
      <c r="G59" s="329"/>
      <c r="H59" s="329"/>
      <c r="I59" s="329"/>
      <c r="J59" s="329"/>
      <c r="K59" s="329"/>
      <c r="L59" s="330"/>
      <c r="M59" s="8"/>
    </row>
    <row r="60" spans="1:16" x14ac:dyDescent="0.35">
      <c r="B60" s="325"/>
      <c r="C60" s="326"/>
      <c r="D60" s="329"/>
      <c r="E60" s="329"/>
      <c r="F60" s="329"/>
      <c r="G60" s="329"/>
      <c r="H60" s="329"/>
      <c r="I60" s="329"/>
      <c r="J60" s="329"/>
      <c r="K60" s="329"/>
      <c r="L60" s="330"/>
      <c r="M60" s="8"/>
    </row>
    <row r="61" spans="1:16" x14ac:dyDescent="0.35">
      <c r="B61" s="325" t="str">
        <f>IF(Intro!$G$21="English",O61,P61)</f>
        <v>Segment de marché 2</v>
      </c>
      <c r="C61" s="326"/>
      <c r="D61" s="329"/>
      <c r="E61" s="329"/>
      <c r="F61" s="329"/>
      <c r="G61" s="329"/>
      <c r="H61" s="329"/>
      <c r="I61" s="329"/>
      <c r="J61" s="329"/>
      <c r="K61" s="329"/>
      <c r="L61" s="330"/>
      <c r="M61" s="8"/>
      <c r="O61" s="8" t="s">
        <v>196</v>
      </c>
      <c r="P61" s="8" t="s">
        <v>103</v>
      </c>
    </row>
    <row r="62" spans="1:16" x14ac:dyDescent="0.35">
      <c r="B62" s="325"/>
      <c r="C62" s="326"/>
      <c r="D62" s="329"/>
      <c r="E62" s="329"/>
      <c r="F62" s="329"/>
      <c r="G62" s="329"/>
      <c r="H62" s="329"/>
      <c r="I62" s="329"/>
      <c r="J62" s="329"/>
      <c r="K62" s="329"/>
      <c r="L62" s="330"/>
      <c r="M62" s="8"/>
    </row>
    <row r="63" spans="1:16" x14ac:dyDescent="0.35">
      <c r="B63" s="325"/>
      <c r="C63" s="326"/>
      <c r="D63" s="329"/>
      <c r="E63" s="329"/>
      <c r="F63" s="329"/>
      <c r="G63" s="329"/>
      <c r="H63" s="329"/>
      <c r="I63" s="329"/>
      <c r="J63" s="329"/>
      <c r="K63" s="329"/>
      <c r="L63" s="330"/>
      <c r="M63" s="8"/>
    </row>
    <row r="64" spans="1:16" x14ac:dyDescent="0.35">
      <c r="B64" s="325"/>
      <c r="C64" s="326"/>
      <c r="D64" s="329"/>
      <c r="E64" s="329"/>
      <c r="F64" s="329"/>
      <c r="G64" s="329"/>
      <c r="H64" s="329"/>
      <c r="I64" s="329"/>
      <c r="J64" s="329"/>
      <c r="K64" s="329"/>
      <c r="L64" s="330"/>
      <c r="M64" s="8"/>
    </row>
    <row r="65" spans="1:16" x14ac:dyDescent="0.35">
      <c r="B65" s="325"/>
      <c r="C65" s="326"/>
      <c r="D65" s="329"/>
      <c r="E65" s="329"/>
      <c r="F65" s="329"/>
      <c r="G65" s="329"/>
      <c r="H65" s="329"/>
      <c r="I65" s="329"/>
      <c r="J65" s="329"/>
      <c r="K65" s="329"/>
      <c r="L65" s="330"/>
      <c r="M65" s="8"/>
    </row>
    <row r="66" spans="1:16" x14ac:dyDescent="0.35">
      <c r="B66" s="325" t="str">
        <f>IF(Intro!$G$21="English",O66,P66)</f>
        <v>Segment de marché 3</v>
      </c>
      <c r="C66" s="446"/>
      <c r="D66" s="329"/>
      <c r="E66" s="329"/>
      <c r="F66" s="329"/>
      <c r="G66" s="329"/>
      <c r="H66" s="329"/>
      <c r="I66" s="329"/>
      <c r="J66" s="329"/>
      <c r="K66" s="329"/>
      <c r="L66" s="330"/>
      <c r="M66" s="8"/>
      <c r="O66" s="8" t="s">
        <v>197</v>
      </c>
      <c r="P66" s="8" t="s">
        <v>104</v>
      </c>
    </row>
    <row r="67" spans="1:16" x14ac:dyDescent="0.35">
      <c r="B67" s="325"/>
      <c r="C67" s="446"/>
      <c r="D67" s="329"/>
      <c r="E67" s="329"/>
      <c r="F67" s="329"/>
      <c r="G67" s="329"/>
      <c r="H67" s="329"/>
      <c r="I67" s="329"/>
      <c r="J67" s="329"/>
      <c r="K67" s="329"/>
      <c r="L67" s="330"/>
      <c r="M67" s="8"/>
    </row>
    <row r="68" spans="1:16" x14ac:dyDescent="0.35">
      <c r="B68" s="325"/>
      <c r="C68" s="446"/>
      <c r="D68" s="329"/>
      <c r="E68" s="329"/>
      <c r="F68" s="329"/>
      <c r="G68" s="329"/>
      <c r="H68" s="329"/>
      <c r="I68" s="329"/>
      <c r="J68" s="329"/>
      <c r="K68" s="329"/>
      <c r="L68" s="330"/>
      <c r="M68" s="8"/>
    </row>
    <row r="69" spans="1:16" x14ac:dyDescent="0.35">
      <c r="B69" s="325"/>
      <c r="C69" s="446"/>
      <c r="D69" s="329"/>
      <c r="E69" s="329"/>
      <c r="F69" s="329"/>
      <c r="G69" s="329"/>
      <c r="H69" s="329"/>
      <c r="I69" s="329"/>
      <c r="J69" s="329"/>
      <c r="K69" s="329"/>
      <c r="L69" s="330"/>
      <c r="M69" s="8"/>
    </row>
    <row r="70" spans="1:16" x14ac:dyDescent="0.35">
      <c r="B70" s="327"/>
      <c r="C70" s="328"/>
      <c r="D70" s="329"/>
      <c r="E70" s="329"/>
      <c r="F70" s="329"/>
      <c r="G70" s="329"/>
      <c r="H70" s="329"/>
      <c r="I70" s="329"/>
      <c r="J70" s="329"/>
      <c r="K70" s="329"/>
      <c r="L70" s="330"/>
      <c r="M70" s="8"/>
    </row>
    <row r="71" spans="1:16" s="26" customFormat="1" x14ac:dyDescent="0.35">
      <c r="A71" s="55"/>
      <c r="B71" s="66"/>
      <c r="C71" s="67"/>
      <c r="D71" s="67"/>
      <c r="E71" s="67"/>
      <c r="F71" s="67"/>
      <c r="G71" s="67"/>
      <c r="H71" s="67"/>
      <c r="I71" s="67"/>
      <c r="J71" s="67"/>
      <c r="K71" s="67"/>
      <c r="L71" s="68"/>
      <c r="O71" s="8"/>
      <c r="P71" s="8"/>
    </row>
    <row r="72" spans="1:16" s="9" customFormat="1" x14ac:dyDescent="0.35">
      <c r="A72" s="6"/>
      <c r="B72" s="388" t="s">
        <v>248</v>
      </c>
      <c r="C72" s="389"/>
      <c r="D72" s="389"/>
      <c r="E72" s="389"/>
      <c r="F72" s="389"/>
      <c r="G72" s="389"/>
      <c r="H72" s="389"/>
      <c r="I72" s="389"/>
      <c r="J72" s="389"/>
      <c r="K72" s="389"/>
      <c r="L72" s="390"/>
      <c r="M72" s="41"/>
    </row>
    <row r="73" spans="1:16" s="26" customFormat="1" x14ac:dyDescent="0.35">
      <c r="A73" s="55"/>
      <c r="B73" s="65"/>
      <c r="C73" s="50"/>
      <c r="D73" s="50"/>
      <c r="E73" s="50"/>
      <c r="F73" s="50"/>
      <c r="G73" s="50"/>
      <c r="H73" s="50"/>
      <c r="I73" s="50"/>
      <c r="J73" s="50"/>
      <c r="K73" s="50"/>
      <c r="L73" s="56"/>
      <c r="O73" s="8"/>
      <c r="P73" s="8"/>
    </row>
    <row r="74" spans="1:16" s="26" customFormat="1" x14ac:dyDescent="0.35">
      <c r="A74" s="55"/>
      <c r="B74" s="317" t="str">
        <f>IF(Intro!$G$21="English",O74,P74)</f>
        <v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v>
      </c>
      <c r="C74" s="318"/>
      <c r="D74" s="318"/>
      <c r="E74" s="318"/>
      <c r="F74" s="318"/>
      <c r="G74" s="318"/>
      <c r="H74" s="318"/>
      <c r="I74" s="318"/>
      <c r="J74" s="318"/>
      <c r="K74" s="318"/>
      <c r="L74" s="319"/>
      <c r="O74" s="8" t="s">
        <v>272</v>
      </c>
      <c r="P74" s="8" t="s">
        <v>402</v>
      </c>
    </row>
    <row r="75" spans="1:16" s="26" customFormat="1" x14ac:dyDescent="0.35">
      <c r="A75" s="55"/>
      <c r="B75" s="317"/>
      <c r="C75" s="318"/>
      <c r="D75" s="318"/>
      <c r="E75" s="318"/>
      <c r="F75" s="318"/>
      <c r="G75" s="318"/>
      <c r="H75" s="318"/>
      <c r="I75" s="318"/>
      <c r="J75" s="318"/>
      <c r="K75" s="318"/>
      <c r="L75" s="319"/>
      <c r="O75" s="8"/>
      <c r="P75" s="8"/>
    </row>
    <row r="76" spans="1:16" s="26" customFormat="1" x14ac:dyDescent="0.35">
      <c r="A76" s="55"/>
      <c r="B76" s="317"/>
      <c r="C76" s="318"/>
      <c r="D76" s="318"/>
      <c r="E76" s="318"/>
      <c r="F76" s="318"/>
      <c r="G76" s="318"/>
      <c r="H76" s="318"/>
      <c r="I76" s="318"/>
      <c r="J76" s="318"/>
      <c r="K76" s="318"/>
      <c r="L76" s="319"/>
      <c r="O76" s="8"/>
      <c r="P76" s="8"/>
    </row>
    <row r="77" spans="1:16" s="26" customFormat="1" x14ac:dyDescent="0.35">
      <c r="A77" s="55"/>
      <c r="B77" s="65"/>
      <c r="C77" s="50"/>
      <c r="D77" s="50"/>
      <c r="E77" s="50"/>
      <c r="F77" s="50"/>
      <c r="G77" s="50"/>
      <c r="H77" s="50"/>
      <c r="I77" s="50"/>
      <c r="J77" s="50"/>
      <c r="K77" s="50"/>
      <c r="L77" s="56"/>
      <c r="O77" s="8"/>
      <c r="P77" s="8"/>
    </row>
    <row r="78" spans="1:16" x14ac:dyDescent="0.35">
      <c r="B78" s="444"/>
      <c r="C78" s="442" t="str">
        <f>IF(Intro!$G$21="English",O78,P78)</f>
        <v>Type de produit acheté par votre entreprise</v>
      </c>
      <c r="D78" s="442"/>
      <c r="E78" s="442"/>
      <c r="F78" s="442" t="str">
        <f>IF(Intro!$G$21="English",O79,P79)</f>
        <v>Produit substitut raisonnable</v>
      </c>
      <c r="G78" s="442"/>
      <c r="H78" s="442"/>
      <c r="I78" s="442" t="str">
        <f>IF(Intro!$G$21="English",O80,P80)</f>
        <v>Restrictions ou contraintes</v>
      </c>
      <c r="J78" s="442"/>
      <c r="K78" s="442" t="str">
        <f>IF(Intro!$G$21="English",O81,P81)</f>
        <v>Quel serait le pourcentage de diminution minimum du prix requis pour rendre ce produit substitut concurrentiel, étant donné les prix actuels sur le marché?</v>
      </c>
      <c r="L78" s="443"/>
      <c r="M78" s="8"/>
      <c r="O78" s="8" t="s">
        <v>112</v>
      </c>
      <c r="P78" s="8" t="s">
        <v>113</v>
      </c>
    </row>
    <row r="79" spans="1:16" x14ac:dyDescent="0.35">
      <c r="B79" s="444"/>
      <c r="C79" s="442"/>
      <c r="D79" s="442"/>
      <c r="E79" s="442"/>
      <c r="F79" s="442"/>
      <c r="G79" s="442"/>
      <c r="H79" s="442"/>
      <c r="I79" s="442"/>
      <c r="J79" s="442"/>
      <c r="K79" s="442"/>
      <c r="L79" s="443"/>
      <c r="M79" s="8"/>
      <c r="O79" s="8" t="s">
        <v>109</v>
      </c>
      <c r="P79" s="8" t="s">
        <v>111</v>
      </c>
    </row>
    <row r="80" spans="1:16" x14ac:dyDescent="0.35">
      <c r="B80" s="444"/>
      <c r="C80" s="442"/>
      <c r="D80" s="442"/>
      <c r="E80" s="442"/>
      <c r="F80" s="442"/>
      <c r="G80" s="442"/>
      <c r="H80" s="442"/>
      <c r="I80" s="442"/>
      <c r="J80" s="442"/>
      <c r="K80" s="442"/>
      <c r="L80" s="443"/>
      <c r="M80" s="8"/>
      <c r="O80" s="8" t="s">
        <v>110</v>
      </c>
      <c r="P80" s="8" t="s">
        <v>142</v>
      </c>
    </row>
    <row r="81" spans="2:16" x14ac:dyDescent="0.35">
      <c r="B81" s="444"/>
      <c r="C81" s="442"/>
      <c r="D81" s="442"/>
      <c r="E81" s="442"/>
      <c r="F81" s="442"/>
      <c r="G81" s="442"/>
      <c r="H81" s="442"/>
      <c r="I81" s="442"/>
      <c r="J81" s="442"/>
      <c r="K81" s="442"/>
      <c r="L81" s="443"/>
      <c r="M81" s="8"/>
      <c r="O81" s="8" t="s">
        <v>144</v>
      </c>
      <c r="P81" s="8" t="s">
        <v>143</v>
      </c>
    </row>
    <row r="82" spans="2:16" x14ac:dyDescent="0.35">
      <c r="B82" s="444"/>
      <c r="C82" s="442"/>
      <c r="D82" s="442"/>
      <c r="E82" s="442"/>
      <c r="F82" s="442"/>
      <c r="G82" s="442"/>
      <c r="H82" s="442"/>
      <c r="I82" s="442"/>
      <c r="J82" s="442"/>
      <c r="K82" s="442"/>
      <c r="L82" s="443"/>
      <c r="M82" s="8"/>
      <c r="O82" s="19"/>
    </row>
    <row r="83" spans="2:16" x14ac:dyDescent="0.35">
      <c r="B83" s="444"/>
      <c r="C83" s="442"/>
      <c r="D83" s="442"/>
      <c r="E83" s="442"/>
      <c r="F83" s="442"/>
      <c r="G83" s="442"/>
      <c r="H83" s="442"/>
      <c r="I83" s="442"/>
      <c r="J83" s="442"/>
      <c r="K83" s="442"/>
      <c r="L83" s="443"/>
      <c r="M83" s="8"/>
      <c r="O83" s="19"/>
    </row>
    <row r="84" spans="2:16" x14ac:dyDescent="0.35">
      <c r="B84" s="445"/>
      <c r="C84" s="442"/>
      <c r="D84" s="442"/>
      <c r="E84" s="442"/>
      <c r="F84" s="442"/>
      <c r="G84" s="442"/>
      <c r="H84" s="442"/>
      <c r="I84" s="442"/>
      <c r="J84" s="442"/>
      <c r="K84" s="442"/>
      <c r="L84" s="443"/>
      <c r="M84" s="8"/>
      <c r="O84" s="19"/>
    </row>
    <row r="85" spans="2:16" x14ac:dyDescent="0.35">
      <c r="B85" s="432">
        <v>1</v>
      </c>
      <c r="C85" s="329"/>
      <c r="D85" s="329"/>
      <c r="E85" s="329"/>
      <c r="F85" s="329"/>
      <c r="G85" s="329"/>
      <c r="H85" s="329"/>
      <c r="I85" s="329"/>
      <c r="J85" s="329"/>
      <c r="K85" s="329"/>
      <c r="L85" s="330"/>
      <c r="M85" s="8"/>
    </row>
    <row r="86" spans="2:16" x14ac:dyDescent="0.35">
      <c r="B86" s="432"/>
      <c r="C86" s="329"/>
      <c r="D86" s="329"/>
      <c r="E86" s="329"/>
      <c r="F86" s="329"/>
      <c r="G86" s="329"/>
      <c r="H86" s="329"/>
      <c r="I86" s="329"/>
      <c r="J86" s="329"/>
      <c r="K86" s="329"/>
      <c r="L86" s="330"/>
      <c r="M86" s="8"/>
    </row>
    <row r="87" spans="2:16" x14ac:dyDescent="0.35">
      <c r="B87" s="432"/>
      <c r="C87" s="329"/>
      <c r="D87" s="329"/>
      <c r="E87" s="329"/>
      <c r="F87" s="329"/>
      <c r="G87" s="329"/>
      <c r="H87" s="329"/>
      <c r="I87" s="329"/>
      <c r="J87" s="329"/>
      <c r="K87" s="329"/>
      <c r="L87" s="330"/>
      <c r="M87" s="8"/>
    </row>
    <row r="88" spans="2:16" x14ac:dyDescent="0.35">
      <c r="B88" s="432"/>
      <c r="C88" s="329"/>
      <c r="D88" s="329"/>
      <c r="E88" s="329"/>
      <c r="F88" s="329"/>
      <c r="G88" s="329"/>
      <c r="H88" s="329"/>
      <c r="I88" s="329"/>
      <c r="J88" s="329"/>
      <c r="K88" s="329"/>
      <c r="L88" s="330"/>
      <c r="M88" s="8"/>
    </row>
    <row r="89" spans="2:16" x14ac:dyDescent="0.35">
      <c r="B89" s="432"/>
      <c r="C89" s="329"/>
      <c r="D89" s="329"/>
      <c r="E89" s="329"/>
      <c r="F89" s="329"/>
      <c r="G89" s="329"/>
      <c r="H89" s="329"/>
      <c r="I89" s="329"/>
      <c r="J89" s="329"/>
      <c r="K89" s="329"/>
      <c r="L89" s="330"/>
      <c r="M89" s="8"/>
    </row>
    <row r="90" spans="2:16" x14ac:dyDescent="0.35">
      <c r="B90" s="432">
        <v>2</v>
      </c>
      <c r="C90" s="329"/>
      <c r="D90" s="329"/>
      <c r="E90" s="329"/>
      <c r="F90" s="329"/>
      <c r="G90" s="329"/>
      <c r="H90" s="329"/>
      <c r="I90" s="329"/>
      <c r="J90" s="329"/>
      <c r="K90" s="329"/>
      <c r="L90" s="330"/>
      <c r="M90" s="8"/>
    </row>
    <row r="91" spans="2:16" x14ac:dyDescent="0.35">
      <c r="B91" s="432"/>
      <c r="C91" s="329"/>
      <c r="D91" s="329"/>
      <c r="E91" s="329"/>
      <c r="F91" s="329"/>
      <c r="G91" s="329"/>
      <c r="H91" s="329"/>
      <c r="I91" s="329"/>
      <c r="J91" s="329"/>
      <c r="K91" s="329"/>
      <c r="L91" s="330"/>
      <c r="M91" s="8"/>
    </row>
    <row r="92" spans="2:16" x14ac:dyDescent="0.35">
      <c r="B92" s="432"/>
      <c r="C92" s="329"/>
      <c r="D92" s="329"/>
      <c r="E92" s="329"/>
      <c r="F92" s="329"/>
      <c r="G92" s="329"/>
      <c r="H92" s="329"/>
      <c r="I92" s="329"/>
      <c r="J92" s="329"/>
      <c r="K92" s="329"/>
      <c r="L92" s="330"/>
      <c r="M92" s="8"/>
    </row>
    <row r="93" spans="2:16" x14ac:dyDescent="0.35">
      <c r="B93" s="432"/>
      <c r="C93" s="329"/>
      <c r="D93" s="329"/>
      <c r="E93" s="329"/>
      <c r="F93" s="329"/>
      <c r="G93" s="329"/>
      <c r="H93" s="329"/>
      <c r="I93" s="329"/>
      <c r="J93" s="329"/>
      <c r="K93" s="329"/>
      <c r="L93" s="330"/>
      <c r="M93" s="8"/>
    </row>
    <row r="94" spans="2:16" x14ac:dyDescent="0.35">
      <c r="B94" s="432"/>
      <c r="C94" s="329"/>
      <c r="D94" s="329"/>
      <c r="E94" s="329"/>
      <c r="F94" s="329"/>
      <c r="G94" s="329"/>
      <c r="H94" s="329"/>
      <c r="I94" s="329"/>
      <c r="J94" s="329"/>
      <c r="K94" s="329"/>
      <c r="L94" s="330"/>
      <c r="M94" s="8"/>
    </row>
    <row r="95" spans="2:16" x14ac:dyDescent="0.35">
      <c r="B95" s="432">
        <v>3</v>
      </c>
      <c r="C95" s="329"/>
      <c r="D95" s="329"/>
      <c r="E95" s="329"/>
      <c r="F95" s="329"/>
      <c r="G95" s="329"/>
      <c r="H95" s="329"/>
      <c r="I95" s="329"/>
      <c r="J95" s="329"/>
      <c r="K95" s="329"/>
      <c r="L95" s="330"/>
      <c r="M95" s="8"/>
    </row>
    <row r="96" spans="2:16" x14ac:dyDescent="0.35">
      <c r="B96" s="432"/>
      <c r="C96" s="329"/>
      <c r="D96" s="329"/>
      <c r="E96" s="329"/>
      <c r="F96" s="329"/>
      <c r="G96" s="329"/>
      <c r="H96" s="329"/>
      <c r="I96" s="329"/>
      <c r="J96" s="329"/>
      <c r="K96" s="329"/>
      <c r="L96" s="330"/>
      <c r="M96" s="8"/>
    </row>
    <row r="97" spans="2:13" x14ac:dyDescent="0.35">
      <c r="B97" s="432"/>
      <c r="C97" s="329"/>
      <c r="D97" s="329"/>
      <c r="E97" s="329"/>
      <c r="F97" s="329"/>
      <c r="G97" s="329"/>
      <c r="H97" s="329"/>
      <c r="I97" s="329"/>
      <c r="J97" s="329"/>
      <c r="K97" s="329"/>
      <c r="L97" s="330"/>
      <c r="M97" s="8"/>
    </row>
    <row r="98" spans="2:13" x14ac:dyDescent="0.35">
      <c r="B98" s="432"/>
      <c r="C98" s="329"/>
      <c r="D98" s="329"/>
      <c r="E98" s="329"/>
      <c r="F98" s="329"/>
      <c r="G98" s="329"/>
      <c r="H98" s="329"/>
      <c r="I98" s="329"/>
      <c r="J98" s="329"/>
      <c r="K98" s="329"/>
      <c r="L98" s="330"/>
      <c r="M98" s="8"/>
    </row>
    <row r="99" spans="2:13" x14ac:dyDescent="0.35">
      <c r="B99" s="432"/>
      <c r="C99" s="329"/>
      <c r="D99" s="329"/>
      <c r="E99" s="329"/>
      <c r="F99" s="329"/>
      <c r="G99" s="329"/>
      <c r="H99" s="329"/>
      <c r="I99" s="329"/>
      <c r="J99" s="329"/>
      <c r="K99" s="329"/>
      <c r="L99" s="330"/>
      <c r="M99" s="8"/>
    </row>
    <row r="100" spans="2:13" x14ac:dyDescent="0.35">
      <c r="B100" s="432">
        <v>4</v>
      </c>
      <c r="C100" s="329"/>
      <c r="D100" s="329"/>
      <c r="E100" s="329"/>
      <c r="F100" s="329"/>
      <c r="G100" s="329"/>
      <c r="H100" s="329"/>
      <c r="I100" s="329"/>
      <c r="J100" s="329"/>
      <c r="K100" s="329"/>
      <c r="L100" s="330"/>
      <c r="M100" s="8"/>
    </row>
    <row r="101" spans="2:13" x14ac:dyDescent="0.35">
      <c r="B101" s="432"/>
      <c r="C101" s="329"/>
      <c r="D101" s="329"/>
      <c r="E101" s="329"/>
      <c r="F101" s="329"/>
      <c r="G101" s="329"/>
      <c r="H101" s="329"/>
      <c r="I101" s="329"/>
      <c r="J101" s="329"/>
      <c r="K101" s="329"/>
      <c r="L101" s="330"/>
      <c r="M101" s="8"/>
    </row>
    <row r="102" spans="2:13" x14ac:dyDescent="0.35">
      <c r="B102" s="432"/>
      <c r="C102" s="329"/>
      <c r="D102" s="329"/>
      <c r="E102" s="329"/>
      <c r="F102" s="329"/>
      <c r="G102" s="329"/>
      <c r="H102" s="329"/>
      <c r="I102" s="329"/>
      <c r="J102" s="329"/>
      <c r="K102" s="329"/>
      <c r="L102" s="330"/>
      <c r="M102" s="8"/>
    </row>
    <row r="103" spans="2:13" x14ac:dyDescent="0.35">
      <c r="B103" s="432"/>
      <c r="C103" s="329"/>
      <c r="D103" s="329"/>
      <c r="E103" s="329"/>
      <c r="F103" s="329"/>
      <c r="G103" s="329"/>
      <c r="H103" s="329"/>
      <c r="I103" s="329"/>
      <c r="J103" s="329"/>
      <c r="K103" s="329"/>
      <c r="L103" s="330"/>
      <c r="M103" s="8"/>
    </row>
    <row r="104" spans="2:13" x14ac:dyDescent="0.35">
      <c r="B104" s="432"/>
      <c r="C104" s="329"/>
      <c r="D104" s="329"/>
      <c r="E104" s="329"/>
      <c r="F104" s="329"/>
      <c r="G104" s="329"/>
      <c r="H104" s="329"/>
      <c r="I104" s="329"/>
      <c r="J104" s="329"/>
      <c r="K104" s="329"/>
      <c r="L104" s="330"/>
      <c r="M104" s="8"/>
    </row>
    <row r="105" spans="2:13" x14ac:dyDescent="0.35">
      <c r="B105" s="432">
        <v>5</v>
      </c>
      <c r="C105" s="329"/>
      <c r="D105" s="329"/>
      <c r="E105" s="329"/>
      <c r="F105" s="329"/>
      <c r="G105" s="329"/>
      <c r="H105" s="329"/>
      <c r="I105" s="329"/>
      <c r="J105" s="329"/>
      <c r="K105" s="329"/>
      <c r="L105" s="330"/>
      <c r="M105" s="8"/>
    </row>
    <row r="106" spans="2:13" x14ac:dyDescent="0.35">
      <c r="B106" s="432"/>
      <c r="C106" s="329"/>
      <c r="D106" s="329"/>
      <c r="E106" s="329"/>
      <c r="F106" s="329"/>
      <c r="G106" s="329"/>
      <c r="H106" s="329"/>
      <c r="I106" s="329"/>
      <c r="J106" s="329"/>
      <c r="K106" s="329"/>
      <c r="L106" s="330"/>
      <c r="M106" s="8"/>
    </row>
    <row r="107" spans="2:13" x14ac:dyDescent="0.35">
      <c r="B107" s="432"/>
      <c r="C107" s="329"/>
      <c r="D107" s="329"/>
      <c r="E107" s="329"/>
      <c r="F107" s="329"/>
      <c r="G107" s="329"/>
      <c r="H107" s="329"/>
      <c r="I107" s="329"/>
      <c r="J107" s="329"/>
      <c r="K107" s="329"/>
      <c r="L107" s="330"/>
      <c r="M107" s="8"/>
    </row>
    <row r="108" spans="2:13" x14ac:dyDescent="0.35">
      <c r="B108" s="432"/>
      <c r="C108" s="329"/>
      <c r="D108" s="329"/>
      <c r="E108" s="329"/>
      <c r="F108" s="329"/>
      <c r="G108" s="329"/>
      <c r="H108" s="329"/>
      <c r="I108" s="329"/>
      <c r="J108" s="329"/>
      <c r="K108" s="329"/>
      <c r="L108" s="330"/>
      <c r="M108" s="8"/>
    </row>
    <row r="109" spans="2:13" x14ac:dyDescent="0.35">
      <c r="B109" s="432"/>
      <c r="C109" s="329"/>
      <c r="D109" s="329"/>
      <c r="E109" s="329"/>
      <c r="F109" s="329"/>
      <c r="G109" s="329"/>
      <c r="H109" s="329"/>
      <c r="I109" s="329"/>
      <c r="J109" s="329"/>
      <c r="K109" s="329"/>
      <c r="L109" s="330"/>
      <c r="M109" s="8"/>
    </row>
    <row r="110" spans="2:13" x14ac:dyDescent="0.35">
      <c r="B110" s="432">
        <v>6</v>
      </c>
      <c r="C110" s="329"/>
      <c r="D110" s="329"/>
      <c r="E110" s="329"/>
      <c r="F110" s="329"/>
      <c r="G110" s="329"/>
      <c r="H110" s="329"/>
      <c r="I110" s="329"/>
      <c r="J110" s="329"/>
      <c r="K110" s="329"/>
      <c r="L110" s="330"/>
      <c r="M110" s="8"/>
    </row>
    <row r="111" spans="2:13" x14ac:dyDescent="0.35">
      <c r="B111" s="432"/>
      <c r="C111" s="329"/>
      <c r="D111" s="329"/>
      <c r="E111" s="329"/>
      <c r="F111" s="329"/>
      <c r="G111" s="329"/>
      <c r="H111" s="329"/>
      <c r="I111" s="329"/>
      <c r="J111" s="329"/>
      <c r="K111" s="329"/>
      <c r="L111" s="330"/>
      <c r="M111" s="8"/>
    </row>
    <row r="112" spans="2:13" x14ac:dyDescent="0.35">
      <c r="B112" s="432"/>
      <c r="C112" s="329"/>
      <c r="D112" s="329"/>
      <c r="E112" s="329"/>
      <c r="F112" s="329"/>
      <c r="G112" s="329"/>
      <c r="H112" s="329"/>
      <c r="I112" s="329"/>
      <c r="J112" s="329"/>
      <c r="K112" s="329"/>
      <c r="L112" s="330"/>
      <c r="M112" s="8"/>
    </row>
    <row r="113" spans="2:13" x14ac:dyDescent="0.35">
      <c r="B113" s="432"/>
      <c r="C113" s="329"/>
      <c r="D113" s="329"/>
      <c r="E113" s="329"/>
      <c r="F113" s="329"/>
      <c r="G113" s="329"/>
      <c r="H113" s="329"/>
      <c r="I113" s="329"/>
      <c r="J113" s="329"/>
      <c r="K113" s="329"/>
      <c r="L113" s="330"/>
      <c r="M113" s="8"/>
    </row>
    <row r="114" spans="2:13" x14ac:dyDescent="0.35">
      <c r="B114" s="432"/>
      <c r="C114" s="329"/>
      <c r="D114" s="329"/>
      <c r="E114" s="329"/>
      <c r="F114" s="329"/>
      <c r="G114" s="329"/>
      <c r="H114" s="329"/>
      <c r="I114" s="329"/>
      <c r="J114" s="329"/>
      <c r="K114" s="329"/>
      <c r="L114" s="330"/>
      <c r="M114" s="8"/>
    </row>
    <row r="115" spans="2:13" x14ac:dyDescent="0.35">
      <c r="B115" s="432">
        <v>7</v>
      </c>
      <c r="C115" s="329"/>
      <c r="D115" s="329"/>
      <c r="E115" s="329"/>
      <c r="F115" s="329"/>
      <c r="G115" s="329"/>
      <c r="H115" s="329"/>
      <c r="I115" s="329"/>
      <c r="J115" s="329"/>
      <c r="K115" s="329"/>
      <c r="L115" s="330"/>
      <c r="M115" s="8"/>
    </row>
    <row r="116" spans="2:13" x14ac:dyDescent="0.35">
      <c r="B116" s="432"/>
      <c r="C116" s="329"/>
      <c r="D116" s="329"/>
      <c r="E116" s="329"/>
      <c r="F116" s="329"/>
      <c r="G116" s="329"/>
      <c r="H116" s="329"/>
      <c r="I116" s="329"/>
      <c r="J116" s="329"/>
      <c r="K116" s="329"/>
      <c r="L116" s="330"/>
      <c r="M116" s="8"/>
    </row>
    <row r="117" spans="2:13" x14ac:dyDescent="0.35">
      <c r="B117" s="432"/>
      <c r="C117" s="329"/>
      <c r="D117" s="329"/>
      <c r="E117" s="329"/>
      <c r="F117" s="329"/>
      <c r="G117" s="329"/>
      <c r="H117" s="329"/>
      <c r="I117" s="329"/>
      <c r="J117" s="329"/>
      <c r="K117" s="329"/>
      <c r="L117" s="330"/>
      <c r="M117" s="8"/>
    </row>
    <row r="118" spans="2:13" x14ac:dyDescent="0.35">
      <c r="B118" s="432"/>
      <c r="C118" s="329"/>
      <c r="D118" s="329"/>
      <c r="E118" s="329"/>
      <c r="F118" s="329"/>
      <c r="G118" s="329"/>
      <c r="H118" s="329"/>
      <c r="I118" s="329"/>
      <c r="J118" s="329"/>
      <c r="K118" s="329"/>
      <c r="L118" s="330"/>
      <c r="M118" s="8"/>
    </row>
    <row r="119" spans="2:13" x14ac:dyDescent="0.35">
      <c r="B119" s="432"/>
      <c r="C119" s="329"/>
      <c r="D119" s="329"/>
      <c r="E119" s="329"/>
      <c r="F119" s="329"/>
      <c r="G119" s="329"/>
      <c r="H119" s="329"/>
      <c r="I119" s="329"/>
      <c r="J119" s="329"/>
      <c r="K119" s="329"/>
      <c r="L119" s="330"/>
      <c r="M119" s="8"/>
    </row>
    <row r="120" spans="2:13" x14ac:dyDescent="0.35">
      <c r="B120" s="432">
        <v>8</v>
      </c>
      <c r="C120" s="329"/>
      <c r="D120" s="329"/>
      <c r="E120" s="329"/>
      <c r="F120" s="329"/>
      <c r="G120" s="329"/>
      <c r="H120" s="329"/>
      <c r="I120" s="329"/>
      <c r="J120" s="329"/>
      <c r="K120" s="329"/>
      <c r="L120" s="330"/>
      <c r="M120" s="8"/>
    </row>
    <row r="121" spans="2:13" x14ac:dyDescent="0.35">
      <c r="B121" s="432"/>
      <c r="C121" s="329"/>
      <c r="D121" s="329"/>
      <c r="E121" s="329"/>
      <c r="F121" s="329"/>
      <c r="G121" s="329"/>
      <c r="H121" s="329"/>
      <c r="I121" s="329"/>
      <c r="J121" s="329"/>
      <c r="K121" s="329"/>
      <c r="L121" s="330"/>
      <c r="M121" s="8"/>
    </row>
    <row r="122" spans="2:13" x14ac:dyDescent="0.35">
      <c r="B122" s="432"/>
      <c r="C122" s="329"/>
      <c r="D122" s="329"/>
      <c r="E122" s="329"/>
      <c r="F122" s="329"/>
      <c r="G122" s="329"/>
      <c r="H122" s="329"/>
      <c r="I122" s="329"/>
      <c r="J122" s="329"/>
      <c r="K122" s="329"/>
      <c r="L122" s="330"/>
      <c r="M122" s="8"/>
    </row>
    <row r="123" spans="2:13" x14ac:dyDescent="0.35">
      <c r="B123" s="432"/>
      <c r="C123" s="329"/>
      <c r="D123" s="329"/>
      <c r="E123" s="329"/>
      <c r="F123" s="329"/>
      <c r="G123" s="329"/>
      <c r="H123" s="329"/>
      <c r="I123" s="329"/>
      <c r="J123" s="329"/>
      <c r="K123" s="329"/>
      <c r="L123" s="330"/>
      <c r="M123" s="8"/>
    </row>
    <row r="124" spans="2:13" x14ac:dyDescent="0.35">
      <c r="B124" s="432"/>
      <c r="C124" s="329"/>
      <c r="D124" s="329"/>
      <c r="E124" s="329"/>
      <c r="F124" s="329"/>
      <c r="G124" s="329"/>
      <c r="H124" s="329"/>
      <c r="I124" s="329"/>
      <c r="J124" s="329"/>
      <c r="K124" s="329"/>
      <c r="L124" s="330"/>
      <c r="M124" s="8"/>
    </row>
    <row r="125" spans="2:13" x14ac:dyDescent="0.35">
      <c r="B125" s="432">
        <v>9</v>
      </c>
      <c r="C125" s="329"/>
      <c r="D125" s="329"/>
      <c r="E125" s="329"/>
      <c r="F125" s="329"/>
      <c r="G125" s="329"/>
      <c r="H125" s="329"/>
      <c r="I125" s="329"/>
      <c r="J125" s="329"/>
      <c r="K125" s="329"/>
      <c r="L125" s="330"/>
      <c r="M125" s="8"/>
    </row>
    <row r="126" spans="2:13" x14ac:dyDescent="0.35">
      <c r="B126" s="432"/>
      <c r="C126" s="329"/>
      <c r="D126" s="329"/>
      <c r="E126" s="329"/>
      <c r="F126" s="329"/>
      <c r="G126" s="329"/>
      <c r="H126" s="329"/>
      <c r="I126" s="329"/>
      <c r="J126" s="329"/>
      <c r="K126" s="329"/>
      <c r="L126" s="330"/>
      <c r="M126" s="8"/>
    </row>
    <row r="127" spans="2:13" x14ac:dyDescent="0.35">
      <c r="B127" s="432"/>
      <c r="C127" s="329"/>
      <c r="D127" s="329"/>
      <c r="E127" s="329"/>
      <c r="F127" s="329"/>
      <c r="G127" s="329"/>
      <c r="H127" s="329"/>
      <c r="I127" s="329"/>
      <c r="J127" s="329"/>
      <c r="K127" s="329"/>
      <c r="L127" s="330"/>
      <c r="M127" s="8"/>
    </row>
    <row r="128" spans="2:13" x14ac:dyDescent="0.35">
      <c r="B128" s="432"/>
      <c r="C128" s="329"/>
      <c r="D128" s="329"/>
      <c r="E128" s="329"/>
      <c r="F128" s="329"/>
      <c r="G128" s="329"/>
      <c r="H128" s="329"/>
      <c r="I128" s="329"/>
      <c r="J128" s="329"/>
      <c r="K128" s="329"/>
      <c r="L128" s="330"/>
      <c r="M128" s="8"/>
    </row>
    <row r="129" spans="1:16" x14ac:dyDescent="0.35">
      <c r="B129" s="432"/>
      <c r="C129" s="329"/>
      <c r="D129" s="329"/>
      <c r="E129" s="329"/>
      <c r="F129" s="329"/>
      <c r="G129" s="329"/>
      <c r="H129" s="329"/>
      <c r="I129" s="329"/>
      <c r="J129" s="329"/>
      <c r="K129" s="329"/>
      <c r="L129" s="330"/>
      <c r="M129" s="8"/>
    </row>
    <row r="130" spans="1:16" x14ac:dyDescent="0.35">
      <c r="B130" s="432">
        <v>10</v>
      </c>
      <c r="C130" s="329"/>
      <c r="D130" s="329"/>
      <c r="E130" s="329"/>
      <c r="F130" s="329"/>
      <c r="G130" s="329"/>
      <c r="H130" s="329"/>
      <c r="I130" s="329"/>
      <c r="J130" s="329"/>
      <c r="K130" s="329"/>
      <c r="L130" s="330"/>
      <c r="M130" s="8"/>
    </row>
    <row r="131" spans="1:16" x14ac:dyDescent="0.35">
      <c r="B131" s="432"/>
      <c r="C131" s="329"/>
      <c r="D131" s="329"/>
      <c r="E131" s="329"/>
      <c r="F131" s="329"/>
      <c r="G131" s="329"/>
      <c r="H131" s="329"/>
      <c r="I131" s="329"/>
      <c r="J131" s="329"/>
      <c r="K131" s="329"/>
      <c r="L131" s="330"/>
      <c r="M131" s="8"/>
    </row>
    <row r="132" spans="1:16" x14ac:dyDescent="0.35">
      <c r="B132" s="432"/>
      <c r="C132" s="329"/>
      <c r="D132" s="329"/>
      <c r="E132" s="329"/>
      <c r="F132" s="329"/>
      <c r="G132" s="329"/>
      <c r="H132" s="329"/>
      <c r="I132" s="329"/>
      <c r="J132" s="329"/>
      <c r="K132" s="329"/>
      <c r="L132" s="330"/>
      <c r="M132" s="8"/>
    </row>
    <row r="133" spans="1:16" x14ac:dyDescent="0.35">
      <c r="B133" s="432"/>
      <c r="C133" s="329"/>
      <c r="D133" s="329"/>
      <c r="E133" s="329"/>
      <c r="F133" s="329"/>
      <c r="G133" s="329"/>
      <c r="H133" s="329"/>
      <c r="I133" s="329"/>
      <c r="J133" s="329"/>
      <c r="K133" s="329"/>
      <c r="L133" s="330"/>
      <c r="M133" s="8"/>
    </row>
    <row r="134" spans="1:16" x14ac:dyDescent="0.35">
      <c r="B134" s="432"/>
      <c r="C134" s="329"/>
      <c r="D134" s="329"/>
      <c r="E134" s="329"/>
      <c r="F134" s="329"/>
      <c r="G134" s="329"/>
      <c r="H134" s="329"/>
      <c r="I134" s="329"/>
      <c r="J134" s="329"/>
      <c r="K134" s="329"/>
      <c r="L134" s="330"/>
      <c r="M134" s="8"/>
    </row>
    <row r="135" spans="1:16" s="26" customFormat="1" x14ac:dyDescent="0.35">
      <c r="A135" s="55"/>
      <c r="B135" s="66"/>
      <c r="C135" s="67"/>
      <c r="D135" s="67"/>
      <c r="E135" s="67"/>
      <c r="F135" s="67"/>
      <c r="G135" s="67"/>
      <c r="H135" s="67"/>
      <c r="I135" s="67"/>
      <c r="J135" s="67"/>
      <c r="K135" s="67"/>
      <c r="L135" s="68"/>
      <c r="O135" s="8"/>
      <c r="P135" s="8"/>
    </row>
    <row r="136" spans="1:16" s="9" customFormat="1" x14ac:dyDescent="0.35">
      <c r="A136" s="6"/>
      <c r="B136" s="388" t="s">
        <v>249</v>
      </c>
      <c r="C136" s="389"/>
      <c r="D136" s="389"/>
      <c r="E136" s="389"/>
      <c r="F136" s="389"/>
      <c r="G136" s="389"/>
      <c r="H136" s="389"/>
      <c r="I136" s="389"/>
      <c r="J136" s="389"/>
      <c r="K136" s="389"/>
      <c r="L136" s="390"/>
      <c r="M136" s="41"/>
    </row>
    <row r="137" spans="1:16" s="26" customFormat="1" x14ac:dyDescent="0.35">
      <c r="A137" s="55"/>
      <c r="B137" s="65"/>
      <c r="C137" s="50"/>
      <c r="D137" s="50"/>
      <c r="E137" s="50"/>
      <c r="F137" s="50"/>
      <c r="G137" s="50"/>
      <c r="H137" s="50"/>
      <c r="I137" s="50"/>
      <c r="J137" s="50"/>
      <c r="K137" s="50"/>
      <c r="L137" s="56"/>
      <c r="O137" s="8"/>
      <c r="P137" s="8"/>
    </row>
    <row r="138" spans="1:16" s="26" customFormat="1" x14ac:dyDescent="0.35">
      <c r="A138" s="55"/>
      <c r="B138" s="317" t="str">
        <f>IF(Intro!$G$21="English",O138,P138)</f>
        <v>Fournissez des détails indiquant s'il y a eu des changements technologiques qui ont eu une incidence sur le marché canadien des marchandises depuis le 1er janvier 2023.</v>
      </c>
      <c r="C138" s="318"/>
      <c r="D138" s="318"/>
      <c r="E138" s="318"/>
      <c r="F138" s="318"/>
      <c r="G138" s="318"/>
      <c r="H138" s="318"/>
      <c r="I138" s="318"/>
      <c r="J138" s="318"/>
      <c r="K138" s="318"/>
      <c r="L138" s="319"/>
      <c r="O138"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8"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9" spans="1:16" s="26" customFormat="1" x14ac:dyDescent="0.35">
      <c r="A139" s="55"/>
      <c r="B139" s="65"/>
      <c r="C139" s="50"/>
      <c r="D139" s="50"/>
      <c r="E139" s="50"/>
      <c r="F139" s="50"/>
      <c r="G139" s="50"/>
      <c r="H139" s="50"/>
      <c r="I139" s="50"/>
      <c r="J139" s="50"/>
      <c r="K139" s="50"/>
      <c r="L139" s="56"/>
      <c r="O139" s="8"/>
      <c r="P139" s="8"/>
    </row>
    <row r="140" spans="1:16" s="9" customFormat="1" x14ac:dyDescent="0.35">
      <c r="A140" s="6"/>
      <c r="B140" s="416"/>
      <c r="C140" s="417"/>
      <c r="D140" s="417"/>
      <c r="E140" s="417"/>
      <c r="F140" s="417"/>
      <c r="G140" s="417"/>
      <c r="H140" s="417"/>
      <c r="I140" s="417"/>
      <c r="J140" s="417"/>
      <c r="K140" s="417"/>
      <c r="L140" s="418"/>
      <c r="M140" s="26"/>
    </row>
    <row r="141" spans="1:16" s="9" customFormat="1" x14ac:dyDescent="0.35">
      <c r="A141" s="6"/>
      <c r="B141" s="416"/>
      <c r="C141" s="417"/>
      <c r="D141" s="417"/>
      <c r="E141" s="417"/>
      <c r="F141" s="417"/>
      <c r="G141" s="417"/>
      <c r="H141" s="417"/>
      <c r="I141" s="417"/>
      <c r="J141" s="417"/>
      <c r="K141" s="417"/>
      <c r="L141" s="418"/>
      <c r="M141" s="26"/>
    </row>
    <row r="142" spans="1:16" s="9" customFormat="1" x14ac:dyDescent="0.35">
      <c r="A142" s="6"/>
      <c r="B142" s="416"/>
      <c r="C142" s="417"/>
      <c r="D142" s="417"/>
      <c r="E142" s="417"/>
      <c r="F142" s="417"/>
      <c r="G142" s="417"/>
      <c r="H142" s="417"/>
      <c r="I142" s="417"/>
      <c r="J142" s="417"/>
      <c r="K142" s="417"/>
      <c r="L142" s="418"/>
      <c r="M142" s="26"/>
    </row>
    <row r="143" spans="1:16" s="9" customFormat="1" x14ac:dyDescent="0.35">
      <c r="A143" s="6"/>
      <c r="B143" s="416"/>
      <c r="C143" s="417"/>
      <c r="D143" s="417"/>
      <c r="E143" s="417"/>
      <c r="F143" s="417"/>
      <c r="G143" s="417"/>
      <c r="H143" s="417"/>
      <c r="I143" s="417"/>
      <c r="J143" s="417"/>
      <c r="K143" s="417"/>
      <c r="L143" s="418"/>
      <c r="M143" s="26"/>
    </row>
    <row r="144" spans="1:16" s="9" customFormat="1" x14ac:dyDescent="0.35">
      <c r="A144" s="6"/>
      <c r="B144" s="416"/>
      <c r="C144" s="417"/>
      <c r="D144" s="417"/>
      <c r="E144" s="417"/>
      <c r="F144" s="417"/>
      <c r="G144" s="417"/>
      <c r="H144" s="417"/>
      <c r="I144" s="417"/>
      <c r="J144" s="417"/>
      <c r="K144" s="417"/>
      <c r="L144" s="418"/>
      <c r="M144" s="26"/>
    </row>
    <row r="145" spans="1:16" s="9" customFormat="1" x14ac:dyDescent="0.35">
      <c r="A145" s="6"/>
      <c r="B145" s="416"/>
      <c r="C145" s="417"/>
      <c r="D145" s="417"/>
      <c r="E145" s="417"/>
      <c r="F145" s="417"/>
      <c r="G145" s="417"/>
      <c r="H145" s="417"/>
      <c r="I145" s="417"/>
      <c r="J145" s="417"/>
      <c r="K145" s="417"/>
      <c r="L145" s="418"/>
      <c r="M145" s="26"/>
    </row>
    <row r="146" spans="1:16" s="9" customFormat="1" x14ac:dyDescent="0.35">
      <c r="A146" s="6"/>
      <c r="B146" s="416"/>
      <c r="C146" s="417"/>
      <c r="D146" s="417"/>
      <c r="E146" s="417"/>
      <c r="F146" s="417"/>
      <c r="G146" s="417"/>
      <c r="H146" s="417"/>
      <c r="I146" s="417"/>
      <c r="J146" s="417"/>
      <c r="K146" s="417"/>
      <c r="L146" s="418"/>
      <c r="M146" s="26"/>
    </row>
    <row r="147" spans="1:16" s="9" customFormat="1" x14ac:dyDescent="0.35">
      <c r="A147" s="6"/>
      <c r="B147" s="416"/>
      <c r="C147" s="417"/>
      <c r="D147" s="417"/>
      <c r="E147" s="417"/>
      <c r="F147" s="417"/>
      <c r="G147" s="417"/>
      <c r="H147" s="417"/>
      <c r="I147" s="417"/>
      <c r="J147" s="417"/>
      <c r="K147" s="417"/>
      <c r="L147" s="418"/>
      <c r="M147" s="26"/>
    </row>
    <row r="148" spans="1:16" s="26" customFormat="1" x14ac:dyDescent="0.35">
      <c r="A148" s="55"/>
      <c r="B148" s="66"/>
      <c r="C148" s="67"/>
      <c r="D148" s="67"/>
      <c r="E148" s="67"/>
      <c r="F148" s="67"/>
      <c r="G148" s="67"/>
      <c r="H148" s="67"/>
      <c r="I148" s="67"/>
      <c r="J148" s="67"/>
      <c r="K148" s="67"/>
      <c r="L148" s="68"/>
      <c r="O148" s="8"/>
      <c r="P148" s="8"/>
    </row>
    <row r="149" spans="1:16" s="9" customFormat="1" x14ac:dyDescent="0.35">
      <c r="A149" s="6"/>
      <c r="B149" s="388" t="s">
        <v>12</v>
      </c>
      <c r="C149" s="389"/>
      <c r="D149" s="389"/>
      <c r="E149" s="389"/>
      <c r="F149" s="389"/>
      <c r="G149" s="389"/>
      <c r="H149" s="389"/>
      <c r="I149" s="389"/>
      <c r="J149" s="389"/>
      <c r="K149" s="389"/>
      <c r="L149" s="390"/>
      <c r="M149" s="41"/>
    </row>
    <row r="150" spans="1:16" s="26" customFormat="1" x14ac:dyDescent="0.35">
      <c r="A150" s="55"/>
      <c r="B150" s="65"/>
      <c r="C150" s="50"/>
      <c r="D150" s="50"/>
      <c r="E150" s="50"/>
      <c r="F150" s="50"/>
      <c r="G150" s="50"/>
      <c r="H150" s="50"/>
      <c r="I150" s="50"/>
      <c r="J150" s="50"/>
      <c r="K150" s="50"/>
      <c r="L150" s="56"/>
      <c r="O150" s="8"/>
      <c r="P150" s="8"/>
    </row>
    <row r="151" spans="1:16" s="26" customFormat="1" x14ac:dyDescent="0.35">
      <c r="A151" s="55"/>
      <c r="B151" s="317" t="str">
        <f>IF(Intro!$G$21="English",O151,P151)</f>
        <v>Y a-t-il un facteur saisonnier dans les achats de marchandises par votre entreprise? Dans l'affirmative, expliquez comment le volume des achats de votre entreprise varie tout au long de l'année.</v>
      </c>
      <c r="C151" s="318"/>
      <c r="D151" s="318"/>
      <c r="E151" s="318"/>
      <c r="F151" s="318"/>
      <c r="G151" s="318"/>
      <c r="H151" s="318"/>
      <c r="I151" s="318"/>
      <c r="J151" s="318"/>
      <c r="K151" s="318"/>
      <c r="L151" s="319"/>
      <c r="O151" s="8" t="s">
        <v>273</v>
      </c>
      <c r="P151" s="8" t="s">
        <v>137</v>
      </c>
    </row>
    <row r="152" spans="1:16" s="26" customFormat="1" x14ac:dyDescent="0.35">
      <c r="A152" s="55"/>
      <c r="B152" s="65"/>
      <c r="C152" s="50"/>
      <c r="D152" s="50"/>
      <c r="E152" s="50"/>
      <c r="F152" s="50"/>
      <c r="G152" s="50"/>
      <c r="H152" s="50"/>
      <c r="I152" s="50"/>
      <c r="J152" s="50"/>
      <c r="K152" s="50"/>
      <c r="L152" s="56"/>
      <c r="O152" s="8"/>
      <c r="P152" s="8"/>
    </row>
    <row r="153" spans="1:16" s="9" customFormat="1" x14ac:dyDescent="0.35">
      <c r="A153" s="6"/>
      <c r="B153" s="416"/>
      <c r="C153" s="417"/>
      <c r="D153" s="417"/>
      <c r="E153" s="417"/>
      <c r="F153" s="417"/>
      <c r="G153" s="417"/>
      <c r="H153" s="417"/>
      <c r="I153" s="417"/>
      <c r="J153" s="417"/>
      <c r="K153" s="417"/>
      <c r="L153" s="418"/>
      <c r="M153" s="26"/>
    </row>
    <row r="154" spans="1:16" s="9" customFormat="1" x14ac:dyDescent="0.35">
      <c r="A154" s="6"/>
      <c r="B154" s="416"/>
      <c r="C154" s="417"/>
      <c r="D154" s="417"/>
      <c r="E154" s="417"/>
      <c r="F154" s="417"/>
      <c r="G154" s="417"/>
      <c r="H154" s="417"/>
      <c r="I154" s="417"/>
      <c r="J154" s="417"/>
      <c r="K154" s="417"/>
      <c r="L154" s="418"/>
      <c r="M154" s="26"/>
    </row>
    <row r="155" spans="1:16" s="9" customFormat="1" x14ac:dyDescent="0.35">
      <c r="A155" s="6"/>
      <c r="B155" s="416"/>
      <c r="C155" s="417"/>
      <c r="D155" s="417"/>
      <c r="E155" s="417"/>
      <c r="F155" s="417"/>
      <c r="G155" s="417"/>
      <c r="H155" s="417"/>
      <c r="I155" s="417"/>
      <c r="J155" s="417"/>
      <c r="K155" s="417"/>
      <c r="L155" s="418"/>
      <c r="M155" s="26"/>
    </row>
    <row r="156" spans="1:16" s="9" customFormat="1" x14ac:dyDescent="0.35">
      <c r="A156" s="6"/>
      <c r="B156" s="416"/>
      <c r="C156" s="417"/>
      <c r="D156" s="417"/>
      <c r="E156" s="417"/>
      <c r="F156" s="417"/>
      <c r="G156" s="417"/>
      <c r="H156" s="417"/>
      <c r="I156" s="417"/>
      <c r="J156" s="417"/>
      <c r="K156" s="417"/>
      <c r="L156" s="418"/>
      <c r="M156" s="26"/>
    </row>
    <row r="157" spans="1:16" s="9" customFormat="1" x14ac:dyDescent="0.35">
      <c r="A157" s="6"/>
      <c r="B157" s="416"/>
      <c r="C157" s="417"/>
      <c r="D157" s="417"/>
      <c r="E157" s="417"/>
      <c r="F157" s="417"/>
      <c r="G157" s="417"/>
      <c r="H157" s="417"/>
      <c r="I157" s="417"/>
      <c r="J157" s="417"/>
      <c r="K157" s="417"/>
      <c r="L157" s="418"/>
      <c r="M157" s="26"/>
    </row>
    <row r="158" spans="1:16" s="9" customFormat="1" x14ac:dyDescent="0.35">
      <c r="A158" s="6"/>
      <c r="B158" s="416"/>
      <c r="C158" s="417"/>
      <c r="D158" s="417"/>
      <c r="E158" s="417"/>
      <c r="F158" s="417"/>
      <c r="G158" s="417"/>
      <c r="H158" s="417"/>
      <c r="I158" s="417"/>
      <c r="J158" s="417"/>
      <c r="K158" s="417"/>
      <c r="L158" s="418"/>
      <c r="M158" s="26"/>
    </row>
    <row r="159" spans="1:16" s="9" customFormat="1" x14ac:dyDescent="0.35">
      <c r="A159" s="6"/>
      <c r="B159" s="416"/>
      <c r="C159" s="417"/>
      <c r="D159" s="417"/>
      <c r="E159" s="417"/>
      <c r="F159" s="417"/>
      <c r="G159" s="417"/>
      <c r="H159" s="417"/>
      <c r="I159" s="417"/>
      <c r="J159" s="417"/>
      <c r="K159" s="417"/>
      <c r="L159" s="418"/>
      <c r="M159" s="26"/>
    </row>
    <row r="160" spans="1:16" s="9" customFormat="1" x14ac:dyDescent="0.35">
      <c r="A160" s="6"/>
      <c r="B160" s="416"/>
      <c r="C160" s="417"/>
      <c r="D160" s="417"/>
      <c r="E160" s="417"/>
      <c r="F160" s="417"/>
      <c r="G160" s="417"/>
      <c r="H160" s="417"/>
      <c r="I160" s="417"/>
      <c r="J160" s="417"/>
      <c r="K160" s="417"/>
      <c r="L160" s="418"/>
      <c r="M160" s="26"/>
    </row>
    <row r="161" spans="1:16" s="26" customFormat="1" x14ac:dyDescent="0.35">
      <c r="A161" s="55"/>
      <c r="B161" s="66"/>
      <c r="C161" s="67"/>
      <c r="D161" s="67"/>
      <c r="E161" s="67"/>
      <c r="F161" s="67"/>
      <c r="G161" s="67"/>
      <c r="H161" s="67"/>
      <c r="I161" s="67"/>
      <c r="J161" s="67"/>
      <c r="K161" s="67"/>
      <c r="L161" s="68"/>
      <c r="O161" s="8"/>
      <c r="P161" s="8"/>
    </row>
    <row r="162" spans="1:16" s="9" customFormat="1" x14ac:dyDescent="0.35">
      <c r="A162" s="6"/>
      <c r="B162" s="388" t="s">
        <v>13</v>
      </c>
      <c r="C162" s="389"/>
      <c r="D162" s="389"/>
      <c r="E162" s="389"/>
      <c r="F162" s="389"/>
      <c r="G162" s="389"/>
      <c r="H162" s="389"/>
      <c r="I162" s="389"/>
      <c r="J162" s="389"/>
      <c r="K162" s="389"/>
      <c r="L162" s="390"/>
      <c r="M162" s="41"/>
    </row>
    <row r="163" spans="1:16" s="26" customFormat="1" x14ac:dyDescent="0.35">
      <c r="A163" s="55"/>
      <c r="B163" s="65"/>
      <c r="C163" s="50"/>
      <c r="D163" s="50"/>
      <c r="E163" s="50"/>
      <c r="F163" s="50"/>
      <c r="G163" s="50"/>
      <c r="H163" s="50"/>
      <c r="I163" s="50"/>
      <c r="J163" s="50"/>
      <c r="K163" s="50"/>
      <c r="L163" s="56"/>
      <c r="O163" s="8"/>
      <c r="P163" s="8"/>
    </row>
    <row r="164" spans="1:16" s="26" customFormat="1" x14ac:dyDescent="0.35">
      <c r="A164" s="55"/>
      <c r="B164" s="423" t="str">
        <f>IF(Intro!$G$21="English",O164,P164)</f>
        <v>Votre entreprise, ou les clients de votre entreprise, souhaitent-ils acheter ou demandent-ils spécifiquement des marchandises fabriquées au Canada ?</v>
      </c>
      <c r="C164" s="424"/>
      <c r="D164" s="424"/>
      <c r="E164" s="424"/>
      <c r="F164" s="424"/>
      <c r="G164" s="424"/>
      <c r="H164" s="424"/>
      <c r="I164" s="424"/>
      <c r="J164" s="424"/>
      <c r="K164" s="424"/>
      <c r="L164" s="425"/>
      <c r="O164" s="8" t="s">
        <v>447</v>
      </c>
      <c r="P164" s="8" t="s">
        <v>448</v>
      </c>
    </row>
    <row r="165" spans="1:16" s="26" customFormat="1" x14ac:dyDescent="0.35">
      <c r="A165" s="55"/>
      <c r="B165" s="65"/>
      <c r="C165" s="50"/>
      <c r="D165" s="50"/>
      <c r="E165" s="50"/>
      <c r="F165" s="50"/>
      <c r="G165" s="50"/>
      <c r="H165" s="50"/>
      <c r="I165" s="50"/>
      <c r="J165" s="50"/>
      <c r="K165" s="50"/>
      <c r="L165" s="56"/>
    </row>
    <row r="166" spans="1:16" s="26" customFormat="1" x14ac:dyDescent="0.35">
      <c r="A166" s="55"/>
      <c r="B166" s="397" t="str">
        <f>IF(Intro!$G$21="English",O166,P166)</f>
        <v>Sélectionnez parmi: Toujours, Généralement, Parfois, Jamais</v>
      </c>
      <c r="C166" s="398"/>
      <c r="D166" s="398"/>
      <c r="E166" s="399"/>
      <c r="F166" s="394"/>
      <c r="G166" s="395"/>
      <c r="H166" s="396"/>
      <c r="I166" s="43"/>
      <c r="J166" s="43"/>
      <c r="K166" s="43"/>
      <c r="L166" s="44"/>
      <c r="O166" s="8" t="str">
        <f>"Select from: "&amp;Variables!B43&amp;", "&amp;Variables!B44&amp;", "&amp;Variables!B45&amp;", "&amp;Variables!B46</f>
        <v>Select from: Always, Usually, Sometimes, Never</v>
      </c>
      <c r="P166" s="8" t="str">
        <f>"Sélectionnez parmi: "&amp;Variables!C43&amp;", "&amp;Variables!C44&amp;", "&amp;Variables!C45&amp;", "&amp;Variables!C46</f>
        <v>Sélectionnez parmi: Toujours, Généralement, Parfois, Jamais</v>
      </c>
    </row>
    <row r="167" spans="1:16" s="26" customFormat="1" x14ac:dyDescent="0.35">
      <c r="A167" s="55"/>
      <c r="B167" s="65"/>
      <c r="C167" s="50"/>
      <c r="D167" s="50"/>
      <c r="E167" s="50"/>
      <c r="F167" s="50"/>
      <c r="G167" s="50"/>
      <c r="H167" s="50"/>
      <c r="I167" s="50"/>
      <c r="J167" s="50"/>
      <c r="K167" s="50"/>
      <c r="L167" s="56"/>
    </row>
    <row r="168" spans="1:16" s="9" customFormat="1" x14ac:dyDescent="0.35">
      <c r="A168" s="6"/>
      <c r="B168" s="416"/>
      <c r="C168" s="417"/>
      <c r="D168" s="417"/>
      <c r="E168" s="417"/>
      <c r="F168" s="417"/>
      <c r="G168" s="417"/>
      <c r="H168" s="417"/>
      <c r="I168" s="417"/>
      <c r="J168" s="417"/>
      <c r="K168" s="417"/>
      <c r="L168" s="418"/>
      <c r="M168" s="26"/>
    </row>
    <row r="169" spans="1:16" s="9" customFormat="1" x14ac:dyDescent="0.35">
      <c r="A169" s="6"/>
      <c r="B169" s="416"/>
      <c r="C169" s="417"/>
      <c r="D169" s="417"/>
      <c r="E169" s="417"/>
      <c r="F169" s="417"/>
      <c r="G169" s="417"/>
      <c r="H169" s="417"/>
      <c r="I169" s="417"/>
      <c r="J169" s="417"/>
      <c r="K169" s="417"/>
      <c r="L169" s="418"/>
      <c r="M169" s="26"/>
    </row>
    <row r="170" spans="1:16" s="9" customFormat="1" x14ac:dyDescent="0.35">
      <c r="A170" s="6"/>
      <c r="B170" s="416"/>
      <c r="C170" s="417"/>
      <c r="D170" s="417"/>
      <c r="E170" s="417"/>
      <c r="F170" s="417"/>
      <c r="G170" s="417"/>
      <c r="H170" s="417"/>
      <c r="I170" s="417"/>
      <c r="J170" s="417"/>
      <c r="K170" s="417"/>
      <c r="L170" s="418"/>
      <c r="M170" s="26"/>
    </row>
    <row r="171" spans="1:16" s="9" customFormat="1" x14ac:dyDescent="0.35">
      <c r="A171" s="6"/>
      <c r="B171" s="416"/>
      <c r="C171" s="417"/>
      <c r="D171" s="417"/>
      <c r="E171" s="417"/>
      <c r="F171" s="417"/>
      <c r="G171" s="417"/>
      <c r="H171" s="417"/>
      <c r="I171" s="417"/>
      <c r="J171" s="417"/>
      <c r="K171" s="417"/>
      <c r="L171" s="418"/>
      <c r="M171" s="26"/>
    </row>
    <row r="172" spans="1:16" s="9" customFormat="1" x14ac:dyDescent="0.35">
      <c r="A172" s="6"/>
      <c r="B172" s="416"/>
      <c r="C172" s="417"/>
      <c r="D172" s="417"/>
      <c r="E172" s="417"/>
      <c r="F172" s="417"/>
      <c r="G172" s="417"/>
      <c r="H172" s="417"/>
      <c r="I172" s="417"/>
      <c r="J172" s="417"/>
      <c r="K172" s="417"/>
      <c r="L172" s="418"/>
      <c r="M172" s="26"/>
    </row>
    <row r="173" spans="1:16" s="9" customFormat="1" x14ac:dyDescent="0.35">
      <c r="A173" s="6"/>
      <c r="B173" s="416"/>
      <c r="C173" s="417"/>
      <c r="D173" s="417"/>
      <c r="E173" s="417"/>
      <c r="F173" s="417"/>
      <c r="G173" s="417"/>
      <c r="H173" s="417"/>
      <c r="I173" s="417"/>
      <c r="J173" s="417"/>
      <c r="K173" s="417"/>
      <c r="L173" s="418"/>
      <c r="M173" s="26"/>
    </row>
    <row r="174" spans="1:16" s="9" customFormat="1" x14ac:dyDescent="0.35">
      <c r="A174" s="6"/>
      <c r="B174" s="416"/>
      <c r="C174" s="417"/>
      <c r="D174" s="417"/>
      <c r="E174" s="417"/>
      <c r="F174" s="417"/>
      <c r="G174" s="417"/>
      <c r="H174" s="417"/>
      <c r="I174" s="417"/>
      <c r="J174" s="417"/>
      <c r="K174" s="417"/>
      <c r="L174" s="418"/>
      <c r="M174" s="26"/>
      <c r="O174" s="8" t="s">
        <v>199</v>
      </c>
      <c r="P174" s="8" t="s">
        <v>200</v>
      </c>
    </row>
    <row r="175" spans="1:16" s="9" customFormat="1" x14ac:dyDescent="0.35">
      <c r="A175" s="6"/>
      <c r="B175" s="416"/>
      <c r="C175" s="417"/>
      <c r="D175" s="417"/>
      <c r="E175" s="417"/>
      <c r="F175" s="417"/>
      <c r="G175" s="417"/>
      <c r="H175" s="417"/>
      <c r="I175" s="417"/>
      <c r="J175" s="417"/>
      <c r="K175" s="417"/>
      <c r="L175" s="418"/>
      <c r="M175" s="26"/>
    </row>
    <row r="176" spans="1:16" s="26" customFormat="1" x14ac:dyDescent="0.35">
      <c r="A176" s="55"/>
      <c r="B176" s="66"/>
      <c r="C176" s="67"/>
      <c r="D176" s="67"/>
      <c r="E176" s="67"/>
      <c r="F176" s="67"/>
      <c r="G176" s="67"/>
      <c r="H176" s="67"/>
      <c r="I176" s="67"/>
      <c r="J176" s="67"/>
      <c r="K176" s="67"/>
      <c r="L176" s="68"/>
      <c r="O176" s="8"/>
      <c r="P176" s="8"/>
    </row>
    <row r="177" spans="1:16" s="9" customFormat="1" x14ac:dyDescent="0.35">
      <c r="A177" s="6"/>
      <c r="B177" s="388" t="s">
        <v>250</v>
      </c>
      <c r="C177" s="389"/>
      <c r="D177" s="389"/>
      <c r="E177" s="389"/>
      <c r="F177" s="389"/>
      <c r="G177" s="389"/>
      <c r="H177" s="389"/>
      <c r="I177" s="389"/>
      <c r="J177" s="389"/>
      <c r="K177" s="389"/>
      <c r="L177" s="390"/>
      <c r="M177" s="41"/>
    </row>
    <row r="178" spans="1:16" s="26" customFormat="1" x14ac:dyDescent="0.35">
      <c r="A178" s="55"/>
      <c r="B178" s="65"/>
      <c r="C178" s="50"/>
      <c r="D178" s="50"/>
      <c r="E178" s="50"/>
      <c r="F178" s="50"/>
      <c r="G178" s="50"/>
      <c r="H178" s="50"/>
      <c r="I178" s="50"/>
      <c r="J178" s="50"/>
      <c r="K178" s="50"/>
      <c r="L178" s="56"/>
      <c r="O178" s="8"/>
      <c r="P178" s="8"/>
    </row>
    <row r="179" spans="1:16" s="26" customFormat="1" x14ac:dyDescent="0.35">
      <c r="A179" s="55"/>
      <c r="B179" s="317" t="str">
        <f>IF(Intro!$G$21="English",O179,P179)</f>
        <v>Expliquez si votre entreprise, ou vos clients, sont prêts à payer un prix plus élevé pour les marchandises si elles sont produites au Canada et indiquez le montant de cette prime.</v>
      </c>
      <c r="C179" s="318"/>
      <c r="D179" s="318"/>
      <c r="E179" s="318"/>
      <c r="F179" s="318"/>
      <c r="G179" s="318"/>
      <c r="H179" s="318"/>
      <c r="I179" s="318"/>
      <c r="J179" s="318"/>
      <c r="K179" s="318"/>
      <c r="L179" s="319"/>
      <c r="O179" s="8" t="s">
        <v>274</v>
      </c>
      <c r="P179" s="8" t="s">
        <v>390</v>
      </c>
    </row>
    <row r="180" spans="1:16" s="26" customFormat="1" x14ac:dyDescent="0.35">
      <c r="A180" s="55"/>
      <c r="B180" s="431"/>
      <c r="C180" s="275"/>
      <c r="D180" s="104"/>
      <c r="E180" s="104"/>
      <c r="F180" s="104"/>
      <c r="G180" s="104"/>
      <c r="H180" s="104"/>
      <c r="I180" s="104"/>
      <c r="J180" s="104"/>
      <c r="K180" s="104"/>
      <c r="L180" s="105"/>
      <c r="O180" s="8"/>
      <c r="P180" s="8"/>
    </row>
    <row r="181" spans="1:16" s="26" customFormat="1" x14ac:dyDescent="0.35">
      <c r="A181" s="55"/>
      <c r="B181" s="400" t="str">
        <f>IF(Intro!$G$21="English",O181,P181)</f>
        <v>Sélectionnez oui ou non</v>
      </c>
      <c r="C181" s="401"/>
      <c r="D181" s="108"/>
      <c r="E181" s="107"/>
      <c r="G181" s="266"/>
      <c r="H181" s="266"/>
      <c r="I181" s="104"/>
      <c r="J181" s="104"/>
      <c r="K181" s="104"/>
      <c r="L181" s="105"/>
      <c r="O181" s="8" t="s">
        <v>260</v>
      </c>
      <c r="P181" s="8" t="s">
        <v>261</v>
      </c>
    </row>
    <row r="182" spans="1:16" s="26" customFormat="1" x14ac:dyDescent="0.35">
      <c r="A182" s="55"/>
      <c r="B182" s="65"/>
      <c r="C182" s="50"/>
      <c r="D182" s="50"/>
      <c r="E182" s="50"/>
      <c r="F182" s="50"/>
      <c r="G182" s="50"/>
      <c r="H182" s="50"/>
      <c r="I182" s="50"/>
      <c r="J182" s="50"/>
      <c r="K182" s="50"/>
      <c r="L182" s="56"/>
    </row>
    <row r="183" spans="1:16" x14ac:dyDescent="0.35">
      <c r="B183" s="400" t="str">
        <f>IF(Intro!$G$21="English",O183,P183)</f>
        <v>Si oui, indiquez la majoration du prix</v>
      </c>
      <c r="C183" s="401"/>
      <c r="D183" s="460"/>
      <c r="E183" s="88" t="s">
        <v>72</v>
      </c>
      <c r="F183" s="96"/>
      <c r="G183" s="50"/>
      <c r="H183" s="50"/>
      <c r="I183" s="50"/>
      <c r="J183" s="50"/>
      <c r="K183" s="50"/>
      <c r="L183" s="56"/>
      <c r="M183" s="8"/>
      <c r="O183" s="8" t="s">
        <v>418</v>
      </c>
      <c r="P183" s="8" t="s">
        <v>419</v>
      </c>
    </row>
    <row r="184" spans="1:16" x14ac:dyDescent="0.35">
      <c r="B184" s="42"/>
      <c r="C184" s="45"/>
      <c r="D184" s="267"/>
      <c r="E184" s="268"/>
      <c r="F184" s="50"/>
      <c r="G184" s="50"/>
      <c r="H184" s="50"/>
      <c r="I184" s="50"/>
      <c r="J184" s="50"/>
      <c r="K184" s="50"/>
      <c r="L184" s="56"/>
      <c r="M184" s="8"/>
    </row>
    <row r="185" spans="1:16" s="9" customFormat="1" x14ac:dyDescent="0.35">
      <c r="A185" s="6"/>
      <c r="B185" s="416"/>
      <c r="C185" s="417"/>
      <c r="D185" s="417"/>
      <c r="E185" s="417"/>
      <c r="F185" s="417"/>
      <c r="G185" s="417"/>
      <c r="H185" s="417"/>
      <c r="I185" s="417"/>
      <c r="J185" s="417"/>
      <c r="K185" s="417"/>
      <c r="L185" s="418"/>
      <c r="M185" s="26"/>
    </row>
    <row r="186" spans="1:16" s="9" customFormat="1" x14ac:dyDescent="0.35">
      <c r="A186" s="6"/>
      <c r="B186" s="416"/>
      <c r="C186" s="417"/>
      <c r="D186" s="417"/>
      <c r="E186" s="417"/>
      <c r="F186" s="417"/>
      <c r="G186" s="417"/>
      <c r="H186" s="417"/>
      <c r="I186" s="417"/>
      <c r="J186" s="417"/>
      <c r="K186" s="417"/>
      <c r="L186" s="418"/>
      <c r="M186" s="26"/>
    </row>
    <row r="187" spans="1:16" s="9" customFormat="1" x14ac:dyDescent="0.35">
      <c r="A187" s="6"/>
      <c r="B187" s="416"/>
      <c r="C187" s="417"/>
      <c r="D187" s="417"/>
      <c r="E187" s="417"/>
      <c r="F187" s="417"/>
      <c r="G187" s="417"/>
      <c r="H187" s="417"/>
      <c r="I187" s="417"/>
      <c r="J187" s="417"/>
      <c r="K187" s="417"/>
      <c r="L187" s="418"/>
      <c r="M187" s="26"/>
    </row>
    <row r="188" spans="1:16" s="9" customFormat="1" x14ac:dyDescent="0.35">
      <c r="A188" s="6"/>
      <c r="B188" s="416"/>
      <c r="C188" s="417"/>
      <c r="D188" s="417"/>
      <c r="E188" s="417"/>
      <c r="F188" s="417"/>
      <c r="G188" s="417"/>
      <c r="H188" s="417"/>
      <c r="I188" s="417"/>
      <c r="J188" s="417"/>
      <c r="K188" s="417"/>
      <c r="L188" s="418"/>
      <c r="M188" s="26"/>
    </row>
    <row r="189" spans="1:16" s="9" customFormat="1" x14ac:dyDescent="0.35">
      <c r="A189" s="6"/>
      <c r="B189" s="416"/>
      <c r="C189" s="417"/>
      <c r="D189" s="417"/>
      <c r="E189" s="417"/>
      <c r="F189" s="417"/>
      <c r="G189" s="417"/>
      <c r="H189" s="417"/>
      <c r="I189" s="417"/>
      <c r="J189" s="417"/>
      <c r="K189" s="417"/>
      <c r="L189" s="418"/>
      <c r="M189" s="26"/>
    </row>
    <row r="190" spans="1:16" s="9" customFormat="1" x14ac:dyDescent="0.35">
      <c r="A190" s="6"/>
      <c r="B190" s="416"/>
      <c r="C190" s="417"/>
      <c r="D190" s="417"/>
      <c r="E190" s="417"/>
      <c r="F190" s="417"/>
      <c r="G190" s="417"/>
      <c r="H190" s="417"/>
      <c r="I190" s="417"/>
      <c r="J190" s="417"/>
      <c r="K190" s="417"/>
      <c r="L190" s="418"/>
      <c r="M190" s="26"/>
    </row>
    <row r="191" spans="1:16" s="9" customFormat="1" x14ac:dyDescent="0.35">
      <c r="A191" s="6"/>
      <c r="B191" s="416"/>
      <c r="C191" s="417"/>
      <c r="D191" s="417"/>
      <c r="E191" s="417"/>
      <c r="F191" s="417"/>
      <c r="G191" s="417"/>
      <c r="H191" s="417"/>
      <c r="I191" s="417"/>
      <c r="J191" s="417"/>
      <c r="K191" s="417"/>
      <c r="L191" s="418"/>
      <c r="M191" s="26"/>
    </row>
    <row r="192" spans="1:16" s="9" customFormat="1" x14ac:dyDescent="0.35">
      <c r="A192" s="6"/>
      <c r="B192" s="416"/>
      <c r="C192" s="417"/>
      <c r="D192" s="417"/>
      <c r="E192" s="417"/>
      <c r="F192" s="417"/>
      <c r="G192" s="417"/>
      <c r="H192" s="417"/>
      <c r="I192" s="417"/>
      <c r="J192" s="417"/>
      <c r="K192" s="417"/>
      <c r="L192" s="418"/>
      <c r="M192" s="26"/>
    </row>
    <row r="193" spans="1:16" s="26" customFormat="1" x14ac:dyDescent="0.35">
      <c r="A193" s="55"/>
      <c r="B193" s="66"/>
      <c r="C193" s="67"/>
      <c r="D193" s="67"/>
      <c r="E193" s="67"/>
      <c r="F193" s="67"/>
      <c r="G193" s="67"/>
      <c r="H193" s="67"/>
      <c r="I193" s="67"/>
      <c r="J193" s="67"/>
      <c r="K193" s="67"/>
      <c r="L193" s="68"/>
      <c r="O193" s="8"/>
      <c r="P193" s="8"/>
    </row>
    <row r="194" spans="1:16" s="9" customFormat="1" x14ac:dyDescent="0.35">
      <c r="A194" s="6"/>
      <c r="B194" s="388" t="s">
        <v>251</v>
      </c>
      <c r="C194" s="389"/>
      <c r="D194" s="389"/>
      <c r="E194" s="389"/>
      <c r="F194" s="389"/>
      <c r="G194" s="389"/>
      <c r="H194" s="389"/>
      <c r="I194" s="389"/>
      <c r="J194" s="389"/>
      <c r="K194" s="389"/>
      <c r="L194" s="390"/>
      <c r="M194" s="41"/>
    </row>
    <row r="195" spans="1:16" s="26" customFormat="1" x14ac:dyDescent="0.35">
      <c r="A195" s="55"/>
      <c r="B195" s="65"/>
      <c r="C195" s="50"/>
      <c r="D195" s="50"/>
      <c r="E195" s="50"/>
      <c r="F195" s="50"/>
      <c r="G195" s="50"/>
      <c r="H195" s="50"/>
      <c r="I195" s="50"/>
      <c r="J195" s="50"/>
      <c r="K195" s="50"/>
      <c r="L195" s="56"/>
      <c r="O195" s="8"/>
      <c r="P195" s="8"/>
    </row>
    <row r="196" spans="1:16" s="26" customFormat="1" x14ac:dyDescent="0.35">
      <c r="A196" s="55"/>
      <c r="B196" s="317" t="str">
        <f>IF(Intro!$G$21="English",O196,P196)</f>
        <v>Fournissez des détails concernant les produits liés aux marchandises que les producteurs canadiens ne peuvent pas fournir, mais qui sont offerts par des fournisseurs dans des pays autres que le Canada.</v>
      </c>
      <c r="C196" s="318"/>
      <c r="D196" s="318"/>
      <c r="E196" s="318"/>
      <c r="F196" s="318"/>
      <c r="G196" s="318"/>
      <c r="H196" s="318"/>
      <c r="I196" s="318"/>
      <c r="J196" s="318"/>
      <c r="K196" s="318"/>
      <c r="L196" s="319"/>
      <c r="O196" s="8" t="s">
        <v>201</v>
      </c>
      <c r="P196" s="8" t="s">
        <v>391</v>
      </c>
    </row>
    <row r="197" spans="1:16" s="26" customFormat="1" x14ac:dyDescent="0.35">
      <c r="A197" s="55"/>
      <c r="B197" s="65"/>
      <c r="C197" s="50"/>
      <c r="D197" s="50"/>
      <c r="E197" s="50"/>
      <c r="F197" s="50"/>
      <c r="G197" s="50"/>
      <c r="H197" s="50"/>
      <c r="I197" s="50"/>
      <c r="J197" s="50"/>
      <c r="K197" s="50"/>
      <c r="L197" s="56"/>
      <c r="O197" s="8"/>
      <c r="P197" s="8"/>
    </row>
    <row r="198" spans="1:16" s="9" customFormat="1" x14ac:dyDescent="0.35">
      <c r="A198" s="6"/>
      <c r="B198" s="416"/>
      <c r="C198" s="417"/>
      <c r="D198" s="417"/>
      <c r="E198" s="417"/>
      <c r="F198" s="417"/>
      <c r="G198" s="417"/>
      <c r="H198" s="417"/>
      <c r="I198" s="417"/>
      <c r="J198" s="417"/>
      <c r="K198" s="417"/>
      <c r="L198" s="418"/>
      <c r="M198" s="26"/>
    </row>
    <row r="199" spans="1:16" s="9" customFormat="1" x14ac:dyDescent="0.35">
      <c r="A199" s="6"/>
      <c r="B199" s="416"/>
      <c r="C199" s="417"/>
      <c r="D199" s="417"/>
      <c r="E199" s="417"/>
      <c r="F199" s="417"/>
      <c r="G199" s="417"/>
      <c r="H199" s="417"/>
      <c r="I199" s="417"/>
      <c r="J199" s="417"/>
      <c r="K199" s="417"/>
      <c r="L199" s="418"/>
      <c r="M199" s="26"/>
    </row>
    <row r="200" spans="1:16" s="9" customFormat="1" x14ac:dyDescent="0.35">
      <c r="A200" s="6"/>
      <c r="B200" s="416"/>
      <c r="C200" s="417"/>
      <c r="D200" s="417"/>
      <c r="E200" s="417"/>
      <c r="F200" s="417"/>
      <c r="G200" s="417"/>
      <c r="H200" s="417"/>
      <c r="I200" s="417"/>
      <c r="J200" s="417"/>
      <c r="K200" s="417"/>
      <c r="L200" s="418"/>
      <c r="M200" s="26"/>
    </row>
    <row r="201" spans="1:16" s="9" customFormat="1" x14ac:dyDescent="0.35">
      <c r="A201" s="6"/>
      <c r="B201" s="416"/>
      <c r="C201" s="417"/>
      <c r="D201" s="417"/>
      <c r="E201" s="417"/>
      <c r="F201" s="417"/>
      <c r="G201" s="417"/>
      <c r="H201" s="417"/>
      <c r="I201" s="417"/>
      <c r="J201" s="417"/>
      <c r="K201" s="417"/>
      <c r="L201" s="418"/>
      <c r="M201" s="26"/>
    </row>
    <row r="202" spans="1:16" s="9" customFormat="1" x14ac:dyDescent="0.35">
      <c r="A202" s="6"/>
      <c r="B202" s="416"/>
      <c r="C202" s="417"/>
      <c r="D202" s="417"/>
      <c r="E202" s="417"/>
      <c r="F202" s="417"/>
      <c r="G202" s="417"/>
      <c r="H202" s="417"/>
      <c r="I202" s="417"/>
      <c r="J202" s="417"/>
      <c r="K202" s="417"/>
      <c r="L202" s="418"/>
      <c r="M202" s="26"/>
    </row>
    <row r="203" spans="1:16" s="9" customFormat="1" x14ac:dyDescent="0.35">
      <c r="A203" s="6"/>
      <c r="B203" s="416"/>
      <c r="C203" s="417"/>
      <c r="D203" s="417"/>
      <c r="E203" s="417"/>
      <c r="F203" s="417"/>
      <c r="G203" s="417"/>
      <c r="H203" s="417"/>
      <c r="I203" s="417"/>
      <c r="J203" s="417"/>
      <c r="K203" s="417"/>
      <c r="L203" s="418"/>
      <c r="M203" s="26"/>
    </row>
    <row r="204" spans="1:16" s="9" customFormat="1" x14ac:dyDescent="0.35">
      <c r="A204" s="6"/>
      <c r="B204" s="416"/>
      <c r="C204" s="417"/>
      <c r="D204" s="417"/>
      <c r="E204" s="417"/>
      <c r="F204" s="417"/>
      <c r="G204" s="417"/>
      <c r="H204" s="417"/>
      <c r="I204" s="417"/>
      <c r="J204" s="417"/>
      <c r="K204" s="417"/>
      <c r="L204" s="418"/>
      <c r="M204" s="26"/>
    </row>
    <row r="205" spans="1:16" s="9" customFormat="1" x14ac:dyDescent="0.35">
      <c r="A205" s="6"/>
      <c r="B205" s="416"/>
      <c r="C205" s="417"/>
      <c r="D205" s="417"/>
      <c r="E205" s="417"/>
      <c r="F205" s="417"/>
      <c r="G205" s="417"/>
      <c r="H205" s="417"/>
      <c r="I205" s="417"/>
      <c r="J205" s="417"/>
      <c r="K205" s="417"/>
      <c r="L205" s="418"/>
      <c r="M205" s="26"/>
    </row>
    <row r="206" spans="1:16" s="26" customFormat="1" x14ac:dyDescent="0.35">
      <c r="A206" s="55"/>
      <c r="B206" s="66"/>
      <c r="C206" s="67"/>
      <c r="D206" s="67"/>
      <c r="E206" s="67"/>
      <c r="F206" s="67"/>
      <c r="G206" s="67"/>
      <c r="H206" s="67"/>
      <c r="I206" s="67"/>
      <c r="J206" s="67"/>
      <c r="K206" s="67"/>
      <c r="L206" s="68"/>
      <c r="O206" s="8"/>
      <c r="P206" s="8"/>
    </row>
    <row r="207" spans="1:16" s="9" customFormat="1" x14ac:dyDescent="0.35">
      <c r="A207" s="6"/>
      <c r="B207" s="388" t="s">
        <v>252</v>
      </c>
      <c r="C207" s="389"/>
      <c r="D207" s="389"/>
      <c r="E207" s="389"/>
      <c r="F207" s="389"/>
      <c r="G207" s="389"/>
      <c r="H207" s="389"/>
      <c r="I207" s="389"/>
      <c r="J207" s="389"/>
      <c r="K207" s="389"/>
      <c r="L207" s="390"/>
      <c r="M207" s="41"/>
    </row>
    <row r="208" spans="1:16" s="26" customFormat="1" x14ac:dyDescent="0.35">
      <c r="A208" s="55"/>
      <c r="B208" s="65"/>
      <c r="C208" s="50"/>
      <c r="D208" s="50"/>
      <c r="E208" s="50"/>
      <c r="F208" s="50"/>
      <c r="G208" s="50"/>
      <c r="H208" s="50"/>
      <c r="I208" s="50"/>
      <c r="J208" s="50"/>
      <c r="K208" s="50"/>
      <c r="L208" s="56"/>
      <c r="O208" s="8"/>
      <c r="P208" s="8"/>
    </row>
    <row r="209" spans="1:16" s="26" customFormat="1" x14ac:dyDescent="0.35">
      <c r="A209" s="55"/>
      <c r="B209" s="423" t="str">
        <f>IF(Intro!$G$21="English",O209,P209)</f>
        <v>Les marchandises de qualité commerciale ou de construction ont-elles des prix qui diffèrent? Si oui, veuillez expliquer.</v>
      </c>
      <c r="C209" s="424"/>
      <c r="D209" s="424"/>
      <c r="E209" s="424"/>
      <c r="F209" s="424"/>
      <c r="G209" s="424"/>
      <c r="H209" s="424"/>
      <c r="I209" s="424"/>
      <c r="J209" s="424"/>
      <c r="K209" s="424"/>
      <c r="L209" s="425"/>
      <c r="O209" s="40" t="s">
        <v>301</v>
      </c>
      <c r="P209" s="40" t="s">
        <v>302</v>
      </c>
    </row>
    <row r="210" spans="1:16" s="26" customFormat="1" x14ac:dyDescent="0.35">
      <c r="A210" s="55"/>
      <c r="B210" s="65"/>
      <c r="C210" s="50"/>
      <c r="D210" s="50"/>
      <c r="E210" s="50"/>
      <c r="F210" s="50"/>
      <c r="G210" s="50"/>
      <c r="H210" s="50"/>
      <c r="I210" s="50"/>
      <c r="J210" s="50"/>
      <c r="K210" s="50"/>
      <c r="L210" s="56"/>
      <c r="O210" s="8"/>
      <c r="P210" s="8"/>
    </row>
    <row r="211" spans="1:16" s="9" customFormat="1" x14ac:dyDescent="0.35">
      <c r="A211" s="6"/>
      <c r="B211" s="416"/>
      <c r="C211" s="417"/>
      <c r="D211" s="417"/>
      <c r="E211" s="417"/>
      <c r="F211" s="417"/>
      <c r="G211" s="417"/>
      <c r="H211" s="417"/>
      <c r="I211" s="417"/>
      <c r="J211" s="417"/>
      <c r="K211" s="417"/>
      <c r="L211" s="418"/>
      <c r="M211" s="26"/>
    </row>
    <row r="212" spans="1:16" s="9" customFormat="1" x14ac:dyDescent="0.35">
      <c r="A212" s="6"/>
      <c r="B212" s="416"/>
      <c r="C212" s="417"/>
      <c r="D212" s="417"/>
      <c r="E212" s="417"/>
      <c r="F212" s="417"/>
      <c r="G212" s="417"/>
      <c r="H212" s="417"/>
      <c r="I212" s="417"/>
      <c r="J212" s="417"/>
      <c r="K212" s="417"/>
      <c r="L212" s="418"/>
      <c r="M212" s="26"/>
    </row>
    <row r="213" spans="1:16" s="9" customFormat="1" x14ac:dyDescent="0.35">
      <c r="A213" s="6"/>
      <c r="B213" s="416"/>
      <c r="C213" s="417"/>
      <c r="D213" s="417"/>
      <c r="E213" s="417"/>
      <c r="F213" s="417"/>
      <c r="G213" s="417"/>
      <c r="H213" s="417"/>
      <c r="I213" s="417"/>
      <c r="J213" s="417"/>
      <c r="K213" s="417"/>
      <c r="L213" s="418"/>
      <c r="M213" s="26"/>
    </row>
    <row r="214" spans="1:16" s="9" customFormat="1" x14ac:dyDescent="0.35">
      <c r="A214" s="6"/>
      <c r="B214" s="416"/>
      <c r="C214" s="417"/>
      <c r="D214" s="417"/>
      <c r="E214" s="417"/>
      <c r="F214" s="417"/>
      <c r="G214" s="417"/>
      <c r="H214" s="417"/>
      <c r="I214" s="417"/>
      <c r="J214" s="417"/>
      <c r="K214" s="417"/>
      <c r="L214" s="418"/>
      <c r="M214" s="26"/>
    </row>
    <row r="215" spans="1:16" s="9" customFormat="1" x14ac:dyDescent="0.35">
      <c r="A215" s="6"/>
      <c r="B215" s="416"/>
      <c r="C215" s="417"/>
      <c r="D215" s="417"/>
      <c r="E215" s="417"/>
      <c r="F215" s="417"/>
      <c r="G215" s="417"/>
      <c r="H215" s="417"/>
      <c r="I215" s="417"/>
      <c r="J215" s="417"/>
      <c r="K215" s="417"/>
      <c r="L215" s="418"/>
      <c r="M215" s="26"/>
    </row>
    <row r="216" spans="1:16" s="9" customFormat="1" x14ac:dyDescent="0.35">
      <c r="A216" s="6"/>
      <c r="B216" s="416"/>
      <c r="C216" s="417"/>
      <c r="D216" s="417"/>
      <c r="E216" s="417"/>
      <c r="F216" s="417"/>
      <c r="G216" s="417"/>
      <c r="H216" s="417"/>
      <c r="I216" s="417"/>
      <c r="J216" s="417"/>
      <c r="K216" s="417"/>
      <c r="L216" s="418"/>
      <c r="M216" s="26"/>
    </row>
    <row r="217" spans="1:16" s="9" customFormat="1" x14ac:dyDescent="0.35">
      <c r="A217" s="6"/>
      <c r="B217" s="416"/>
      <c r="C217" s="417"/>
      <c r="D217" s="417"/>
      <c r="E217" s="417"/>
      <c r="F217" s="417"/>
      <c r="G217" s="417"/>
      <c r="H217" s="417"/>
      <c r="I217" s="417"/>
      <c r="J217" s="417"/>
      <c r="K217" s="417"/>
      <c r="L217" s="418"/>
      <c r="M217" s="26"/>
    </row>
    <row r="218" spans="1:16" s="9" customFormat="1" x14ac:dyDescent="0.35">
      <c r="A218" s="6"/>
      <c r="B218" s="416"/>
      <c r="C218" s="417"/>
      <c r="D218" s="417"/>
      <c r="E218" s="417"/>
      <c r="F218" s="417"/>
      <c r="G218" s="417"/>
      <c r="H218" s="417"/>
      <c r="I218" s="417"/>
      <c r="J218" s="417"/>
      <c r="K218" s="417"/>
      <c r="L218" s="418"/>
      <c r="M218" s="26"/>
    </row>
    <row r="219" spans="1:16" s="26" customFormat="1" x14ac:dyDescent="0.35">
      <c r="A219" s="55"/>
      <c r="B219" s="66"/>
      <c r="C219" s="67"/>
      <c r="D219" s="67"/>
      <c r="E219" s="67"/>
      <c r="F219" s="67"/>
      <c r="G219" s="67"/>
      <c r="H219" s="67"/>
      <c r="I219" s="67"/>
      <c r="J219" s="67"/>
      <c r="K219" s="67"/>
      <c r="L219" s="68"/>
      <c r="O219" s="8"/>
      <c r="P219" s="8"/>
    </row>
    <row r="220" spans="1:16" s="9" customFormat="1" x14ac:dyDescent="0.35">
      <c r="A220" s="6"/>
      <c r="B220" s="388" t="s">
        <v>253</v>
      </c>
      <c r="C220" s="389"/>
      <c r="D220" s="389"/>
      <c r="E220" s="389"/>
      <c r="F220" s="389"/>
      <c r="G220" s="389"/>
      <c r="H220" s="389"/>
      <c r="I220" s="389"/>
      <c r="J220" s="389"/>
      <c r="K220" s="389"/>
      <c r="L220" s="390"/>
      <c r="M220" s="41"/>
    </row>
    <row r="221" spans="1:16" s="26" customFormat="1" x14ac:dyDescent="0.35">
      <c r="A221" s="55"/>
      <c r="B221" s="65"/>
      <c r="C221" s="50"/>
      <c r="D221" s="50"/>
      <c r="E221" s="50"/>
      <c r="F221" s="50"/>
      <c r="G221" s="50"/>
      <c r="H221" s="50"/>
      <c r="I221" s="50"/>
      <c r="J221" s="50"/>
      <c r="K221" s="50"/>
      <c r="L221" s="56"/>
      <c r="O221" s="8"/>
      <c r="P221" s="8"/>
    </row>
    <row r="222" spans="1:16" s="26" customFormat="1" x14ac:dyDescent="0.35">
      <c r="A222" s="55"/>
      <c r="B222" s="423" t="str">
        <f>IF(Intro!$G$21="English",O222,P222)</f>
        <v>Indiquez si les facteurs identifiés dans le tableau ci-dessous sont très importants, assez importants ou pas importants lors du choix d’un fournisseur des marchandises.</v>
      </c>
      <c r="C222" s="424"/>
      <c r="D222" s="424"/>
      <c r="E222" s="424"/>
      <c r="F222" s="424"/>
      <c r="G222" s="424"/>
      <c r="H222" s="424"/>
      <c r="I222" s="424"/>
      <c r="J222" s="424"/>
      <c r="K222" s="424"/>
      <c r="L222" s="425"/>
      <c r="O222" s="41" t="s">
        <v>130</v>
      </c>
      <c r="P222" s="41" t="s">
        <v>131</v>
      </c>
    </row>
    <row r="223" spans="1:16" s="26" customFormat="1" x14ac:dyDescent="0.35">
      <c r="A223" s="55"/>
      <c r="B223" s="65"/>
      <c r="C223" s="50"/>
      <c r="D223" s="50"/>
      <c r="E223" s="50"/>
      <c r="F223" s="50"/>
      <c r="G223" s="50"/>
      <c r="H223" s="50"/>
      <c r="I223" s="50"/>
      <c r="J223" s="50"/>
      <c r="K223" s="50"/>
      <c r="L223" s="56"/>
    </row>
    <row r="224" spans="1:16" s="26" customFormat="1" x14ac:dyDescent="0.35">
      <c r="A224" s="55"/>
      <c r="B224" s="412"/>
      <c r="C224" s="413"/>
      <c r="D224" s="413"/>
      <c r="E224" s="414"/>
      <c r="F224" s="422" t="str">
        <f>IF(Intro!$G$21="English",O224,P224)</f>
        <v>Importance</v>
      </c>
      <c r="G224" s="422"/>
      <c r="H224" s="5"/>
      <c r="J224" s="5"/>
      <c r="K224" s="5"/>
      <c r="L224" s="57"/>
      <c r="O224" s="8" t="s">
        <v>218</v>
      </c>
      <c r="P224" s="8" t="s">
        <v>218</v>
      </c>
    </row>
    <row r="225" spans="1:19" s="26" customFormat="1" x14ac:dyDescent="0.35">
      <c r="A225" s="55"/>
      <c r="B225" s="391" t="str">
        <f>IF(Intro!$G$21="English",O225,P225)</f>
        <v>Qualité du produit</v>
      </c>
      <c r="C225" s="392"/>
      <c r="D225" s="392"/>
      <c r="E225" s="393"/>
      <c r="F225" s="402"/>
      <c r="G225" s="403"/>
      <c r="H225" s="5"/>
      <c r="J225" s="5"/>
      <c r="K225" s="5"/>
      <c r="L225" s="57"/>
      <c r="O225" s="8" t="s">
        <v>67</v>
      </c>
      <c r="P225" s="8" t="s">
        <v>57</v>
      </c>
      <c r="Q225" s="8"/>
      <c r="R225" s="8"/>
    </row>
    <row r="226" spans="1:19" s="26" customFormat="1" x14ac:dyDescent="0.35">
      <c r="A226" s="55"/>
      <c r="B226" s="391" t="str">
        <f>IF(Intro!$G$21="English",O226,P226)</f>
        <v>Gamme de produits</v>
      </c>
      <c r="C226" s="392"/>
      <c r="D226" s="392"/>
      <c r="E226" s="393"/>
      <c r="F226" s="402"/>
      <c r="G226" s="403"/>
      <c r="H226" s="5"/>
      <c r="J226" s="5"/>
      <c r="K226" s="5"/>
      <c r="L226" s="57"/>
      <c r="O226" s="8" t="s">
        <v>54</v>
      </c>
      <c r="P226" s="8" t="s">
        <v>58</v>
      </c>
      <c r="Q226" s="8"/>
      <c r="R226" s="8"/>
    </row>
    <row r="227" spans="1:19" s="26" customFormat="1" x14ac:dyDescent="0.35">
      <c r="A227" s="55"/>
      <c r="B227" s="391" t="str">
        <f>IF(Intro!$G$21="English",O227,P227)</f>
        <v>Produit satisfait aux spécifications techniques</v>
      </c>
      <c r="C227" s="392"/>
      <c r="D227" s="392"/>
      <c r="E227" s="393"/>
      <c r="F227" s="402"/>
      <c r="G227" s="403"/>
      <c r="H227" s="5"/>
      <c r="J227" s="5"/>
      <c r="K227" s="5"/>
      <c r="L227" s="57"/>
      <c r="O227" s="8" t="s">
        <v>75</v>
      </c>
      <c r="P227" s="8" t="s">
        <v>78</v>
      </c>
    </row>
    <row r="228" spans="1:19" s="26" customFormat="1" x14ac:dyDescent="0.35">
      <c r="A228" s="55"/>
      <c r="B228" s="391" t="str">
        <f>IF(Intro!$G$21="English",O228,P228)</f>
        <v>Disponibilité de spécifications protégées</v>
      </c>
      <c r="C228" s="392"/>
      <c r="D228" s="392"/>
      <c r="E228" s="393"/>
      <c r="F228" s="402"/>
      <c r="G228" s="403"/>
      <c r="H228" s="5"/>
      <c r="J228" s="5"/>
      <c r="K228" s="5"/>
      <c r="L228" s="57"/>
      <c r="O228" s="8" t="s">
        <v>68</v>
      </c>
      <c r="P228" s="8" t="s">
        <v>79</v>
      </c>
    </row>
    <row r="229" spans="1:19" s="26" customFormat="1" x14ac:dyDescent="0.35">
      <c r="A229" s="55"/>
      <c r="B229" s="391" t="str">
        <f>IF(Intro!$G$21="English",O229,P229)</f>
        <v xml:space="preserve">Prix net le plus bas (après escomptes, promotions, etc.) </v>
      </c>
      <c r="C229" s="392"/>
      <c r="D229" s="392"/>
      <c r="E229" s="393"/>
      <c r="F229" s="402"/>
      <c r="G229" s="403"/>
      <c r="H229" s="5"/>
      <c r="J229" s="5"/>
      <c r="K229" s="5"/>
      <c r="L229" s="57"/>
      <c r="O229" s="8" t="s">
        <v>76</v>
      </c>
      <c r="P229" s="8" t="s">
        <v>80</v>
      </c>
      <c r="Q229" s="8"/>
      <c r="R229" s="8"/>
      <c r="S229" s="8"/>
    </row>
    <row r="230" spans="1:19" s="26" customFormat="1" x14ac:dyDescent="0.35">
      <c r="A230" s="55"/>
      <c r="B230" s="391" t="str">
        <f>IF(Intro!$G$21="English",O230,P230)</f>
        <v>Accords de crédit</v>
      </c>
      <c r="C230" s="392"/>
      <c r="D230" s="392"/>
      <c r="E230" s="393"/>
      <c r="F230" s="402"/>
      <c r="G230" s="403"/>
      <c r="H230" s="5"/>
      <c r="J230" s="5"/>
      <c r="K230" s="5"/>
      <c r="L230" s="57"/>
      <c r="O230" s="8" t="s">
        <v>61</v>
      </c>
      <c r="P230" s="8" t="s">
        <v>62</v>
      </c>
    </row>
    <row r="231" spans="1:19" s="26" customFormat="1" x14ac:dyDescent="0.35">
      <c r="A231" s="55"/>
      <c r="B231" s="391" t="str">
        <f>IF(Intro!$G$21="English",O231,P231)</f>
        <v>Frais de livraison</v>
      </c>
      <c r="C231" s="392"/>
      <c r="D231" s="392"/>
      <c r="E231" s="393"/>
      <c r="F231" s="402"/>
      <c r="G231" s="403"/>
      <c r="H231" s="5"/>
      <c r="J231" s="5"/>
      <c r="K231" s="5"/>
      <c r="L231" s="57"/>
      <c r="O231" s="8" t="s">
        <v>69</v>
      </c>
      <c r="P231" s="8" t="s">
        <v>81</v>
      </c>
    </row>
    <row r="232" spans="1:19" s="26" customFormat="1" x14ac:dyDescent="0.35">
      <c r="A232" s="55"/>
      <c r="B232" s="391" t="str">
        <f>IF(Intro!$G$21="English",O232,P232)</f>
        <v>Délais et modalités de livraison</v>
      </c>
      <c r="C232" s="392"/>
      <c r="D232" s="392"/>
      <c r="E232" s="393"/>
      <c r="F232" s="402"/>
      <c r="G232" s="403"/>
      <c r="H232" s="5"/>
      <c r="J232" s="5"/>
      <c r="K232" s="5"/>
      <c r="L232" s="57"/>
      <c r="O232" s="8" t="s">
        <v>70</v>
      </c>
      <c r="P232" s="8" t="s">
        <v>59</v>
      </c>
    </row>
    <row r="233" spans="1:19" s="26" customFormat="1" x14ac:dyDescent="0.35">
      <c r="A233" s="55"/>
      <c r="B233" s="391" t="str">
        <f>IF(Intro!$G$21="English",O233,P233)</f>
        <v>Fiabilité du fournisseur</v>
      </c>
      <c r="C233" s="392"/>
      <c r="D233" s="392"/>
      <c r="E233" s="393"/>
      <c r="F233" s="402"/>
      <c r="G233" s="403"/>
      <c r="H233" s="5"/>
      <c r="J233" s="5"/>
      <c r="K233" s="5"/>
      <c r="L233" s="57"/>
      <c r="O233" s="8" t="s">
        <v>87</v>
      </c>
      <c r="P233" s="8" t="s">
        <v>82</v>
      </c>
    </row>
    <row r="234" spans="1:19" s="26" customFormat="1" x14ac:dyDescent="0.35">
      <c r="A234" s="55"/>
      <c r="B234" s="391" t="str">
        <f>IF(Intro!$G$21="English",O234,P234)</f>
        <v>Exigence de quantité minimale</v>
      </c>
      <c r="C234" s="392"/>
      <c r="D234" s="392"/>
      <c r="E234" s="393"/>
      <c r="F234" s="402"/>
      <c r="G234" s="403"/>
      <c r="H234" s="5"/>
      <c r="J234" s="5"/>
      <c r="K234" s="5"/>
      <c r="L234" s="57"/>
      <c r="O234" s="8" t="s">
        <v>77</v>
      </c>
      <c r="P234" s="8" t="s">
        <v>83</v>
      </c>
    </row>
    <row r="235" spans="1:19" s="26" customFormat="1" x14ac:dyDescent="0.35">
      <c r="A235" s="55"/>
      <c r="B235" s="391" t="str">
        <f>IF(Intro!$G$21="English",O235,P235)</f>
        <v>Disponibilité du stock</v>
      </c>
      <c r="C235" s="392"/>
      <c r="D235" s="392"/>
      <c r="E235" s="393"/>
      <c r="F235" s="402"/>
      <c r="G235" s="403"/>
      <c r="H235" s="5"/>
      <c r="J235" s="5"/>
      <c r="K235" s="5"/>
      <c r="L235" s="57"/>
      <c r="O235" s="8" t="s">
        <v>71</v>
      </c>
      <c r="P235" s="8" t="s">
        <v>84</v>
      </c>
    </row>
    <row r="236" spans="1:19" s="26" customFormat="1" x14ac:dyDescent="0.35">
      <c r="A236" s="55"/>
      <c r="B236" s="391" t="str">
        <f>IF(Intro!$G$21="English",O236,P236)</f>
        <v>Service après-vente ou garanties</v>
      </c>
      <c r="C236" s="392"/>
      <c r="D236" s="392"/>
      <c r="E236" s="393"/>
      <c r="F236" s="402"/>
      <c r="G236" s="403"/>
      <c r="H236" s="5"/>
      <c r="J236" s="5"/>
      <c r="K236" s="5"/>
      <c r="L236" s="57"/>
      <c r="O236" s="8" t="s">
        <v>275</v>
      </c>
      <c r="P236" s="8" t="s">
        <v>85</v>
      </c>
    </row>
    <row r="237" spans="1:19" s="26" customFormat="1" x14ac:dyDescent="0.35">
      <c r="A237" s="55"/>
      <c r="B237" s="391" t="str">
        <f>IF(Intro!$G$21="English",O237,P237)</f>
        <v>Relation à long terme avec le fournisseur</v>
      </c>
      <c r="C237" s="392"/>
      <c r="D237" s="392"/>
      <c r="E237" s="393"/>
      <c r="F237" s="402"/>
      <c r="G237" s="403"/>
      <c r="H237" s="5"/>
      <c r="J237" s="5"/>
      <c r="K237" s="5"/>
      <c r="L237" s="57"/>
      <c r="O237" s="8" t="s">
        <v>56</v>
      </c>
      <c r="P237" s="7" t="s">
        <v>410</v>
      </c>
    </row>
    <row r="238" spans="1:19" s="26" customFormat="1" x14ac:dyDescent="0.35">
      <c r="A238" s="55"/>
      <c r="B238" s="391" t="str">
        <f>IF(Intro!$G$21="English",O238,P238)</f>
        <v>Emplacement géographique du fournisseur</v>
      </c>
      <c r="C238" s="392"/>
      <c r="D238" s="392"/>
      <c r="E238" s="393"/>
      <c r="F238" s="402"/>
      <c r="G238" s="403"/>
      <c r="H238" s="5"/>
      <c r="J238" s="5"/>
      <c r="K238" s="5"/>
      <c r="L238" s="57"/>
      <c r="O238" s="8" t="s">
        <v>55</v>
      </c>
      <c r="P238" s="8" t="s">
        <v>60</v>
      </c>
    </row>
    <row r="239" spans="1:19" s="26" customFormat="1" x14ac:dyDescent="0.35">
      <c r="A239" s="55"/>
      <c r="B239" s="391" t="str">
        <f>IF(Intro!$G$21="English",O239,P239)</f>
        <v>Autres facteurs très importants</v>
      </c>
      <c r="C239" s="392"/>
      <c r="D239" s="392"/>
      <c r="E239" s="393"/>
      <c r="F239" s="439"/>
      <c r="G239" s="440"/>
      <c r="H239" s="440"/>
      <c r="I239" s="440"/>
      <c r="J239" s="440"/>
      <c r="K239" s="440"/>
      <c r="L239" s="441"/>
      <c r="O239" s="8" t="s">
        <v>378</v>
      </c>
      <c r="P239" s="8" t="s">
        <v>380</v>
      </c>
    </row>
    <row r="240" spans="1:19" s="26" customFormat="1" x14ac:dyDescent="0.35">
      <c r="A240" s="55"/>
      <c r="B240" s="391" t="str">
        <f>IF(Intro!$G$21="English",O240,P240)</f>
        <v>Autres facteurs assez importants</v>
      </c>
      <c r="C240" s="392"/>
      <c r="D240" s="392"/>
      <c r="E240" s="393"/>
      <c r="F240" s="439"/>
      <c r="G240" s="440"/>
      <c r="H240" s="440"/>
      <c r="I240" s="440"/>
      <c r="J240" s="440"/>
      <c r="K240" s="440"/>
      <c r="L240" s="441"/>
      <c r="O240" s="8" t="s">
        <v>379</v>
      </c>
      <c r="P240" s="8" t="s">
        <v>381</v>
      </c>
    </row>
    <row r="241" spans="1:19" s="26" customFormat="1" x14ac:dyDescent="0.35">
      <c r="A241" s="55"/>
      <c r="B241" s="66"/>
      <c r="C241" s="67"/>
      <c r="D241" s="67"/>
      <c r="E241" s="67"/>
      <c r="F241" s="67"/>
      <c r="G241" s="67"/>
      <c r="H241" s="67"/>
      <c r="I241" s="67"/>
      <c r="J241" s="67"/>
      <c r="K241" s="67"/>
      <c r="L241" s="68"/>
    </row>
    <row r="242" spans="1:19" s="9" customFormat="1" x14ac:dyDescent="0.35">
      <c r="A242" s="6"/>
      <c r="B242" s="388" t="s">
        <v>254</v>
      </c>
      <c r="C242" s="389"/>
      <c r="D242" s="389"/>
      <c r="E242" s="389"/>
      <c r="F242" s="389"/>
      <c r="G242" s="389"/>
      <c r="H242" s="389"/>
      <c r="I242" s="389"/>
      <c r="J242" s="389"/>
      <c r="K242" s="389"/>
      <c r="L242" s="390"/>
      <c r="M242" s="41"/>
    </row>
    <row r="243" spans="1:19" s="26" customFormat="1" x14ac:dyDescent="0.35">
      <c r="A243" s="55"/>
      <c r="B243" s="65"/>
      <c r="C243" s="50"/>
      <c r="D243" s="50"/>
      <c r="E243" s="50"/>
      <c r="F243" s="50"/>
      <c r="G243" s="50"/>
      <c r="H243" s="50"/>
      <c r="I243" s="50"/>
      <c r="J243" s="50"/>
      <c r="K243" s="50"/>
      <c r="L243" s="56"/>
      <c r="O243" s="8"/>
      <c r="P243" s="8"/>
    </row>
    <row r="244" spans="1:19" s="26" customFormat="1" x14ac:dyDescent="0.35">
      <c r="A244" s="55"/>
      <c r="B244" s="423" t="str">
        <f>IF(Intro!$G$21="English",O244,P244)</f>
        <v>Les marchandises produites au Canada et les marchandises importées sont-elles vendues par l’entremise des mêmes circuits de distribution?</v>
      </c>
      <c r="C244" s="424"/>
      <c r="D244" s="424"/>
      <c r="E244" s="424"/>
      <c r="F244" s="424"/>
      <c r="G244" s="424"/>
      <c r="H244" s="424"/>
      <c r="I244" s="424"/>
      <c r="J244" s="424"/>
      <c r="K244" s="424"/>
      <c r="L244" s="425"/>
      <c r="O244" s="8" t="s">
        <v>449</v>
      </c>
      <c r="P244" s="8" t="s">
        <v>217</v>
      </c>
    </row>
    <row r="245" spans="1:19" s="26" customFormat="1" x14ac:dyDescent="0.35">
      <c r="A245" s="55"/>
      <c r="B245" s="65"/>
      <c r="C245" s="50"/>
      <c r="D245" s="50"/>
      <c r="E245" s="50"/>
      <c r="F245" s="50"/>
      <c r="G245" s="50"/>
      <c r="H245" s="50"/>
      <c r="I245" s="50"/>
      <c r="J245" s="50"/>
      <c r="K245" s="50"/>
      <c r="L245" s="56"/>
      <c r="O245" s="8"/>
      <c r="P245" s="8"/>
    </row>
    <row r="246" spans="1:19" x14ac:dyDescent="0.35">
      <c r="B246" s="426" t="str">
        <f>B181</f>
        <v>Sélectionnez oui ou non</v>
      </c>
      <c r="C246" s="427"/>
      <c r="D246" s="92"/>
      <c r="E246" s="8"/>
      <c r="F246" s="50"/>
      <c r="G246" s="50"/>
      <c r="H246" s="50"/>
      <c r="I246" s="50"/>
      <c r="J246" s="50"/>
      <c r="K246" s="50"/>
      <c r="L246" s="56"/>
      <c r="M246" s="8"/>
      <c r="S246" s="26"/>
    </row>
    <row r="247" spans="1:19" s="26" customFormat="1" x14ac:dyDescent="0.35">
      <c r="A247" s="55"/>
      <c r="B247" s="65"/>
      <c r="C247" s="50"/>
      <c r="D247" s="50"/>
      <c r="E247" s="50"/>
      <c r="F247" s="50"/>
      <c r="G247" s="50"/>
      <c r="H247" s="50"/>
      <c r="I247" s="50"/>
      <c r="J247" s="50"/>
      <c r="K247" s="50"/>
      <c r="L247" s="56"/>
      <c r="O247" s="8"/>
      <c r="P247" s="8"/>
    </row>
    <row r="248" spans="1:19" s="26" customFormat="1" x14ac:dyDescent="0.35">
      <c r="A248" s="55"/>
      <c r="B248" s="423" t="str">
        <f>IF(Intro!$G$21="English",O248,P248)</f>
        <v>Sinon, expliquez les différences.</v>
      </c>
      <c r="C248" s="424"/>
      <c r="D248" s="424"/>
      <c r="E248" s="424"/>
      <c r="F248" s="424"/>
      <c r="G248" s="424"/>
      <c r="H248" s="424"/>
      <c r="I248" s="424"/>
      <c r="J248" s="424"/>
      <c r="K248" s="424"/>
      <c r="L248" s="425"/>
      <c r="O248" s="8" t="s">
        <v>216</v>
      </c>
      <c r="P248" s="8" t="s">
        <v>276</v>
      </c>
    </row>
    <row r="249" spans="1:19" s="26" customFormat="1" x14ac:dyDescent="0.35">
      <c r="A249" s="55"/>
      <c r="B249" s="65"/>
      <c r="C249" s="50"/>
      <c r="D249" s="50"/>
      <c r="E249" s="50"/>
      <c r="F249" s="50"/>
      <c r="G249" s="50"/>
      <c r="H249" s="50"/>
      <c r="I249" s="50"/>
      <c r="J249" s="50"/>
      <c r="K249" s="50"/>
      <c r="L249" s="56"/>
      <c r="O249" s="8"/>
      <c r="P249" s="8"/>
    </row>
    <row r="250" spans="1:19" s="9" customFormat="1" x14ac:dyDescent="0.35">
      <c r="A250" s="6"/>
      <c r="B250" s="416"/>
      <c r="C250" s="417"/>
      <c r="D250" s="417"/>
      <c r="E250" s="417"/>
      <c r="F250" s="417"/>
      <c r="G250" s="417"/>
      <c r="H250" s="417"/>
      <c r="I250" s="417"/>
      <c r="J250" s="417"/>
      <c r="K250" s="417"/>
      <c r="L250" s="418"/>
      <c r="M250" s="26"/>
    </row>
    <row r="251" spans="1:19" s="9" customFormat="1" x14ac:dyDescent="0.35">
      <c r="A251" s="6"/>
      <c r="B251" s="416"/>
      <c r="C251" s="417"/>
      <c r="D251" s="417"/>
      <c r="E251" s="417"/>
      <c r="F251" s="417"/>
      <c r="G251" s="417"/>
      <c r="H251" s="417"/>
      <c r="I251" s="417"/>
      <c r="J251" s="417"/>
      <c r="K251" s="417"/>
      <c r="L251" s="418"/>
      <c r="M251" s="26"/>
    </row>
    <row r="252" spans="1:19" s="9" customFormat="1" x14ac:dyDescent="0.35">
      <c r="A252" s="6"/>
      <c r="B252" s="416"/>
      <c r="C252" s="417"/>
      <c r="D252" s="417"/>
      <c r="E252" s="417"/>
      <c r="F252" s="417"/>
      <c r="G252" s="417"/>
      <c r="H252" s="417"/>
      <c r="I252" s="417"/>
      <c r="J252" s="417"/>
      <c r="K252" s="417"/>
      <c r="L252" s="418"/>
      <c r="M252" s="26"/>
    </row>
    <row r="253" spans="1:19" s="9" customFormat="1" x14ac:dyDescent="0.35">
      <c r="A253" s="6"/>
      <c r="B253" s="416"/>
      <c r="C253" s="417"/>
      <c r="D253" s="417"/>
      <c r="E253" s="417"/>
      <c r="F253" s="417"/>
      <c r="G253" s="417"/>
      <c r="H253" s="417"/>
      <c r="I253" s="417"/>
      <c r="J253" s="417"/>
      <c r="K253" s="417"/>
      <c r="L253" s="418"/>
      <c r="M253" s="26"/>
    </row>
    <row r="254" spans="1:19" s="9" customFormat="1" x14ac:dyDescent="0.35">
      <c r="A254" s="6"/>
      <c r="B254" s="416"/>
      <c r="C254" s="417"/>
      <c r="D254" s="417"/>
      <c r="E254" s="417"/>
      <c r="F254" s="417"/>
      <c r="G254" s="417"/>
      <c r="H254" s="417"/>
      <c r="I254" s="417"/>
      <c r="J254" s="417"/>
      <c r="K254" s="417"/>
      <c r="L254" s="418"/>
      <c r="M254" s="26"/>
    </row>
    <row r="255" spans="1:19" s="9" customFormat="1" x14ac:dyDescent="0.35">
      <c r="A255" s="6"/>
      <c r="B255" s="416"/>
      <c r="C255" s="417"/>
      <c r="D255" s="417"/>
      <c r="E255" s="417"/>
      <c r="F255" s="417"/>
      <c r="G255" s="417"/>
      <c r="H255" s="417"/>
      <c r="I255" s="417"/>
      <c r="J255" s="417"/>
      <c r="K255" s="417"/>
      <c r="L255" s="418"/>
      <c r="M255" s="26"/>
    </row>
    <row r="256" spans="1:19" s="9" customFormat="1" x14ac:dyDescent="0.35">
      <c r="A256" s="6"/>
      <c r="B256" s="416"/>
      <c r="C256" s="417"/>
      <c r="D256" s="417"/>
      <c r="E256" s="417"/>
      <c r="F256" s="417"/>
      <c r="G256" s="417"/>
      <c r="H256" s="417"/>
      <c r="I256" s="417"/>
      <c r="J256" s="417"/>
      <c r="K256" s="417"/>
      <c r="L256" s="418"/>
      <c r="M256" s="26"/>
    </row>
    <row r="257" spans="1:18" s="9" customFormat="1" x14ac:dyDescent="0.35">
      <c r="A257" s="6"/>
      <c r="B257" s="416"/>
      <c r="C257" s="417"/>
      <c r="D257" s="417"/>
      <c r="E257" s="417"/>
      <c r="F257" s="417"/>
      <c r="G257" s="417"/>
      <c r="H257" s="417"/>
      <c r="I257" s="417"/>
      <c r="J257" s="417"/>
      <c r="K257" s="417"/>
      <c r="L257" s="418"/>
      <c r="M257" s="26"/>
    </row>
    <row r="258" spans="1:18" s="26" customFormat="1" x14ac:dyDescent="0.35">
      <c r="A258" s="55"/>
      <c r="B258" s="66"/>
      <c r="C258" s="67"/>
      <c r="D258" s="67"/>
      <c r="E258" s="67"/>
      <c r="F258" s="67"/>
      <c r="G258" s="67"/>
      <c r="H258" s="67"/>
      <c r="I258" s="67"/>
      <c r="J258" s="67"/>
      <c r="K258" s="67"/>
      <c r="L258" s="68"/>
      <c r="O258" s="8"/>
      <c r="P258" s="8"/>
    </row>
    <row r="259" spans="1:18" s="9" customFormat="1" x14ac:dyDescent="0.35">
      <c r="A259" s="6"/>
      <c r="B259" s="388" t="s">
        <v>255</v>
      </c>
      <c r="C259" s="389"/>
      <c r="D259" s="389"/>
      <c r="E259" s="389"/>
      <c r="F259" s="389"/>
      <c r="G259" s="389"/>
      <c r="H259" s="389"/>
      <c r="I259" s="389"/>
      <c r="J259" s="389"/>
      <c r="K259" s="389"/>
      <c r="L259" s="390"/>
      <c r="M259" s="41"/>
    </row>
    <row r="260" spans="1:18" s="26" customFormat="1" x14ac:dyDescent="0.35">
      <c r="A260" s="55"/>
      <c r="B260" s="65"/>
      <c r="C260" s="50"/>
      <c r="D260" s="50"/>
      <c r="E260" s="50"/>
      <c r="F260" s="50"/>
      <c r="G260" s="50"/>
      <c r="H260" s="50"/>
      <c r="I260" s="50"/>
      <c r="J260" s="50"/>
      <c r="K260" s="50"/>
      <c r="L260" s="56"/>
      <c r="O260" s="8"/>
      <c r="P260" s="8"/>
    </row>
    <row r="261" spans="1:18" s="26" customFormat="1" x14ac:dyDescent="0.35">
      <c r="A261" s="55"/>
      <c r="B261" s="317" t="str">
        <f>IF(Intro!$G$21="English",O261,P261)</f>
        <v>Les marchandises produites au Canada et les marchandises importées des pays énumérés ci-dessous sont-elles physiquement (ou fonctionnellement) interchangeables pour les mêmes types d'utilisations ou d'applications?</v>
      </c>
      <c r="C261" s="318"/>
      <c r="D261" s="318"/>
      <c r="E261" s="318"/>
      <c r="F261" s="318"/>
      <c r="G261" s="318"/>
      <c r="H261" s="318"/>
      <c r="I261" s="318"/>
      <c r="J261" s="318"/>
      <c r="K261" s="318"/>
      <c r="L261" s="319"/>
      <c r="O261" s="8" t="s">
        <v>147</v>
      </c>
      <c r="P261" s="8" t="s">
        <v>322</v>
      </c>
    </row>
    <row r="262" spans="1:18" s="26" customFormat="1" x14ac:dyDescent="0.35">
      <c r="A262" s="55"/>
      <c r="B262" s="317"/>
      <c r="C262" s="318"/>
      <c r="D262" s="318"/>
      <c r="E262" s="318"/>
      <c r="F262" s="318"/>
      <c r="G262" s="318"/>
      <c r="H262" s="318"/>
      <c r="I262" s="318"/>
      <c r="J262" s="318"/>
      <c r="K262" s="318"/>
      <c r="L262" s="319"/>
    </row>
    <row r="263" spans="1:18" s="26" customFormat="1" x14ac:dyDescent="0.35">
      <c r="A263" s="55"/>
      <c r="B263" s="65"/>
      <c r="C263" s="50"/>
      <c r="D263" s="50"/>
      <c r="E263" s="50"/>
      <c r="F263" s="50"/>
      <c r="G263" s="50"/>
      <c r="H263" s="50"/>
      <c r="I263" s="50"/>
      <c r="J263" s="50"/>
      <c r="K263" s="50"/>
      <c r="L263" s="56"/>
      <c r="O263" s="26" t="s">
        <v>368</v>
      </c>
      <c r="P263" s="26" t="s">
        <v>409</v>
      </c>
    </row>
    <row r="264" spans="1:18" s="26" customFormat="1" x14ac:dyDescent="0.35">
      <c r="A264" s="55"/>
      <c r="B264" s="65"/>
      <c r="C264" s="50"/>
      <c r="D264" s="80" t="str">
        <f>IF(Intro!$G$21="English",O263,P263)</f>
        <v>Sélectionnez</v>
      </c>
      <c r="E264" s="434" t="str">
        <f>IF(Intro!$G$21="English",O264,P264)</f>
        <v>Si "Jamais", donnez plus de détails.</v>
      </c>
      <c r="F264" s="435"/>
      <c r="G264" s="435"/>
      <c r="H264" s="435"/>
      <c r="I264" s="435"/>
      <c r="J264" s="435"/>
      <c r="K264" s="435"/>
      <c r="L264" s="435"/>
      <c r="O264" s="8" t="s">
        <v>128</v>
      </c>
      <c r="P264" s="8" t="s">
        <v>129</v>
      </c>
    </row>
    <row r="265" spans="1:18" s="26" customFormat="1" x14ac:dyDescent="0.35">
      <c r="A265" s="55"/>
      <c r="B265" s="404" t="str">
        <f>IF(Intro!$G$21="English",O265,P265)</f>
        <v>la Chine</v>
      </c>
      <c r="C265" s="405"/>
      <c r="D265" s="480"/>
      <c r="E265" s="486"/>
      <c r="F265" s="482"/>
      <c r="G265" s="482"/>
      <c r="H265" s="482"/>
      <c r="I265" s="482"/>
      <c r="J265" s="482"/>
      <c r="K265" s="482"/>
      <c r="L265" s="483"/>
      <c r="O265" s="8" t="str">
        <f>Variables!B30</f>
        <v>China</v>
      </c>
      <c r="P265" s="8" t="str">
        <f>Variables!C30</f>
        <v>la Chine</v>
      </c>
    </row>
    <row r="266" spans="1:18" s="26" customFormat="1" x14ac:dyDescent="0.35">
      <c r="A266" s="55"/>
      <c r="B266" s="406"/>
      <c r="C266" s="407"/>
      <c r="D266" s="481"/>
      <c r="E266" s="487"/>
      <c r="F266" s="484"/>
      <c r="G266" s="484"/>
      <c r="H266" s="484"/>
      <c r="I266" s="484"/>
      <c r="J266" s="484"/>
      <c r="K266" s="484"/>
      <c r="L266" s="485"/>
      <c r="O266" s="8"/>
      <c r="P266" s="8"/>
    </row>
    <row r="267" spans="1:18" s="26" customFormat="1" x14ac:dyDescent="0.35">
      <c r="A267" s="55"/>
      <c r="B267" s="404" t="str">
        <f>IF(Intro!$G$21="English",O267,P267)</f>
        <v>États-Unis</v>
      </c>
      <c r="C267" s="405"/>
      <c r="D267" s="480"/>
      <c r="E267" s="486"/>
      <c r="F267" s="482"/>
      <c r="G267" s="482"/>
      <c r="H267" s="482"/>
      <c r="I267" s="482"/>
      <c r="J267" s="482"/>
      <c r="K267" s="482"/>
      <c r="L267" s="483"/>
      <c r="O267" s="8" t="str">
        <f>Variables!B31</f>
        <v>United States</v>
      </c>
      <c r="P267" s="8" t="str">
        <f>Variables!C31</f>
        <v>États-Unis</v>
      </c>
    </row>
    <row r="268" spans="1:18" s="26" customFormat="1" x14ac:dyDescent="0.35">
      <c r="A268" s="55"/>
      <c r="B268" s="406"/>
      <c r="C268" s="407"/>
      <c r="D268" s="481"/>
      <c r="E268" s="487"/>
      <c r="F268" s="484"/>
      <c r="G268" s="484"/>
      <c r="H268" s="484"/>
      <c r="I268" s="484"/>
      <c r="J268" s="484"/>
      <c r="K268" s="484"/>
      <c r="L268" s="485"/>
      <c r="O268" s="8"/>
      <c r="P268" s="8"/>
    </row>
    <row r="269" spans="1:18" s="26" customFormat="1" x14ac:dyDescent="0.35">
      <c r="A269" s="55"/>
      <c r="B269" s="404" t="str">
        <f>IF(Intro!$G$21="English",O269,P269)</f>
        <v>Autres pays</v>
      </c>
      <c r="C269" s="405"/>
      <c r="D269" s="480"/>
      <c r="E269" s="482"/>
      <c r="F269" s="482"/>
      <c r="G269" s="482"/>
      <c r="H269" s="482"/>
      <c r="I269" s="482"/>
      <c r="J269" s="482"/>
      <c r="K269" s="482"/>
      <c r="L269" s="483"/>
      <c r="O269" s="8" t="str">
        <f>Variables!B32</f>
        <v>Other countries</v>
      </c>
      <c r="P269" s="8" t="str">
        <f>Variables!C32</f>
        <v>Autres pays</v>
      </c>
    </row>
    <row r="270" spans="1:18" s="26" customFormat="1" x14ac:dyDescent="0.35">
      <c r="A270" s="55"/>
      <c r="B270" s="406"/>
      <c r="C270" s="407"/>
      <c r="D270" s="481"/>
      <c r="E270" s="484"/>
      <c r="F270" s="484"/>
      <c r="G270" s="484"/>
      <c r="H270" s="484"/>
      <c r="I270" s="484"/>
      <c r="J270" s="484"/>
      <c r="K270" s="484"/>
      <c r="L270" s="485"/>
      <c r="O270" s="8"/>
      <c r="P270" s="8"/>
    </row>
    <row r="271" spans="1:18" s="26" customFormat="1" x14ac:dyDescent="0.35">
      <c r="A271" s="55"/>
      <c r="B271" s="391" t="str">
        <f>IF(Intro!$G$21="English",O271,P271)</f>
        <v>Autres pays incluent :</v>
      </c>
      <c r="C271" s="393"/>
      <c r="D271" s="428"/>
      <c r="E271" s="429"/>
      <c r="F271" s="429"/>
      <c r="G271" s="429"/>
      <c r="H271" s="429"/>
      <c r="I271" s="429"/>
      <c r="J271" s="429"/>
      <c r="K271" s="429"/>
      <c r="L271" s="430"/>
      <c r="O271" s="8" t="s">
        <v>294</v>
      </c>
      <c r="P271" s="8" t="s">
        <v>295</v>
      </c>
    </row>
    <row r="272" spans="1:18" s="26" customFormat="1" x14ac:dyDescent="0.35">
      <c r="A272" s="55"/>
      <c r="B272" s="66"/>
      <c r="C272" s="67"/>
      <c r="D272" s="67"/>
      <c r="E272" s="67"/>
      <c r="F272" s="67"/>
      <c r="G272" s="67"/>
      <c r="H272" s="67"/>
      <c r="I272" s="67"/>
      <c r="J272" s="67"/>
      <c r="K272" s="67"/>
      <c r="L272" s="68"/>
      <c r="O272" s="8"/>
      <c r="P272" s="8"/>
      <c r="Q272" s="8"/>
      <c r="R272" s="8"/>
    </row>
    <row r="273" spans="1:18" s="9" customFormat="1" x14ac:dyDescent="0.35">
      <c r="A273" s="6"/>
      <c r="B273" s="388" t="s">
        <v>127</v>
      </c>
      <c r="C273" s="389"/>
      <c r="D273" s="389"/>
      <c r="E273" s="389"/>
      <c r="F273" s="389"/>
      <c r="G273" s="389"/>
      <c r="H273" s="389"/>
      <c r="I273" s="389"/>
      <c r="J273" s="389"/>
      <c r="K273" s="389"/>
      <c r="L273" s="390"/>
      <c r="M273" s="41"/>
    </row>
    <row r="274" spans="1:18" s="26" customFormat="1" x14ac:dyDescent="0.35">
      <c r="A274" s="55"/>
      <c r="B274" s="65"/>
      <c r="C274" s="50"/>
      <c r="D274" s="50"/>
      <c r="E274" s="50"/>
      <c r="F274" s="50"/>
      <c r="G274" s="50"/>
      <c r="H274" s="50"/>
      <c r="I274" s="50"/>
      <c r="J274" s="50"/>
      <c r="K274" s="50"/>
      <c r="L274" s="56"/>
      <c r="O274" s="8"/>
      <c r="P274" s="8"/>
    </row>
    <row r="275" spans="1:18" s="26" customFormat="1" x14ac:dyDescent="0.35">
      <c r="A275" s="55"/>
      <c r="B275" s="423" t="str">
        <f>IF(Intro!$G$21="English",O275,P275)</f>
        <v>Quel est le délai de livraison typique pour les marchandises, soit du moment où une commande est passée à la date de livraison à votre établissement?</v>
      </c>
      <c r="C275" s="424"/>
      <c r="D275" s="424"/>
      <c r="E275" s="424"/>
      <c r="F275" s="424"/>
      <c r="G275" s="424"/>
      <c r="H275" s="424"/>
      <c r="I275" s="424"/>
      <c r="J275" s="424"/>
      <c r="K275" s="424"/>
      <c r="L275" s="425"/>
      <c r="O275" s="41" t="s">
        <v>105</v>
      </c>
      <c r="P275" s="41" t="s">
        <v>106</v>
      </c>
    </row>
    <row r="276" spans="1:18" s="26" customFormat="1" x14ac:dyDescent="0.35">
      <c r="A276" s="55"/>
      <c r="B276" s="65"/>
      <c r="C276" s="50"/>
      <c r="D276" s="50"/>
      <c r="E276" s="50"/>
      <c r="F276" s="50"/>
      <c r="G276" s="50"/>
      <c r="H276" s="50"/>
      <c r="I276" s="50"/>
      <c r="J276" s="50"/>
      <c r="K276" s="50"/>
      <c r="L276" s="56"/>
      <c r="O276" s="8" t="s">
        <v>207</v>
      </c>
      <c r="P276" s="8" t="s">
        <v>403</v>
      </c>
      <c r="Q276" s="8"/>
      <c r="R276" s="8"/>
    </row>
    <row r="277" spans="1:18" s="26" customFormat="1" x14ac:dyDescent="0.35">
      <c r="A277" s="55"/>
      <c r="B277" s="412"/>
      <c r="C277" s="413"/>
      <c r="D277" s="413"/>
      <c r="E277" s="414"/>
      <c r="F277" s="422" t="str">
        <f>IF(Intro!$G$21="English",O276,P276)</f>
        <v>Nombre de jours minimum</v>
      </c>
      <c r="G277" s="422"/>
      <c r="H277" s="422" t="str">
        <f>IF(Intro!$G$21="English",O277,P277)</f>
        <v>Nombre de jours maximum</v>
      </c>
      <c r="I277" s="422"/>
      <c r="J277" s="422" t="str">
        <f>IF(Intro!$G$21="English",Variables!B56,Variables!C56)</f>
        <v>Je ne sais pas</v>
      </c>
      <c r="K277" s="422"/>
      <c r="L277" s="57"/>
      <c r="O277" s="8" t="s">
        <v>208</v>
      </c>
      <c r="P277" s="8" t="s">
        <v>404</v>
      </c>
      <c r="Q277" s="8"/>
      <c r="R277" s="8"/>
    </row>
    <row r="278" spans="1:18" s="26" customFormat="1" x14ac:dyDescent="0.35">
      <c r="A278" s="55"/>
      <c r="B278" s="415" t="str">
        <f>IF(Intro!$G$21="English",O278,P278)</f>
        <v>Achats de marchandises produites au pays auprès de producteurs nationaux</v>
      </c>
      <c r="C278" s="300"/>
      <c r="D278" s="300"/>
      <c r="E278" s="301"/>
      <c r="F278" s="402"/>
      <c r="G278" s="403"/>
      <c r="H278" s="402"/>
      <c r="I278" s="403"/>
      <c r="J278" s="402"/>
      <c r="K278" s="403"/>
      <c r="L278" s="57"/>
      <c r="O278" s="8" t="s">
        <v>209</v>
      </c>
      <c r="P278" s="8" t="s">
        <v>210</v>
      </c>
      <c r="Q278" s="8"/>
      <c r="R278" s="8"/>
    </row>
    <row r="279" spans="1:18" s="26" customFormat="1" x14ac:dyDescent="0.35">
      <c r="A279" s="55"/>
      <c r="B279" s="415" t="str">
        <f>IF(Intro!$G$21="English",O279,P279)</f>
        <v>Achats de marchandises produites au pays auprès de distributeurs</v>
      </c>
      <c r="C279" s="300"/>
      <c r="D279" s="300"/>
      <c r="E279" s="301"/>
      <c r="F279" s="402"/>
      <c r="G279" s="403"/>
      <c r="H279" s="402"/>
      <c r="I279" s="403"/>
      <c r="J279" s="402"/>
      <c r="K279" s="403"/>
      <c r="L279" s="57"/>
      <c r="O279" s="8" t="s">
        <v>211</v>
      </c>
      <c r="P279" s="8" t="s">
        <v>212</v>
      </c>
      <c r="Q279" s="8"/>
      <c r="R279" s="8"/>
    </row>
    <row r="280" spans="1:18" s="26" customFormat="1" x14ac:dyDescent="0.35">
      <c r="A280" s="55"/>
      <c r="B280" s="408" t="str">
        <f>IF(Intro!$G$21="English",O280,P280)</f>
        <v>Achats de marchandises importées auprès de distributeurs</v>
      </c>
      <c r="C280" s="409"/>
      <c r="D280" s="409"/>
      <c r="E280" s="409"/>
      <c r="F280" s="409"/>
      <c r="G280" s="409"/>
      <c r="H280" s="409"/>
      <c r="I280" s="409"/>
      <c r="J280" s="409"/>
      <c r="K280" s="409"/>
      <c r="L280" s="57"/>
      <c r="M280" s="106"/>
      <c r="O280" s="8" t="s">
        <v>214</v>
      </c>
      <c r="P280" s="8" t="s">
        <v>213</v>
      </c>
      <c r="Q280" s="8"/>
      <c r="R280" s="8"/>
    </row>
    <row r="281" spans="1:18" s="26" customFormat="1" ht="14.5" x14ac:dyDescent="0.35">
      <c r="A281"/>
      <c r="B281" s="415" t="str">
        <f>IF(Intro!$G$21="English",O281,P281)</f>
        <v>la Chine</v>
      </c>
      <c r="C281" s="300"/>
      <c r="D281" s="300"/>
      <c r="E281" s="301"/>
      <c r="F281" s="402"/>
      <c r="G281" s="403"/>
      <c r="H281" s="402"/>
      <c r="I281" s="403"/>
      <c r="J281" s="402"/>
      <c r="K281" s="403"/>
      <c r="L281" s="57"/>
      <c r="M281" s="106"/>
      <c r="O281" s="26" t="str">
        <f>Variables!B30</f>
        <v>China</v>
      </c>
      <c r="P281" s="8" t="str">
        <f>Variables!C30</f>
        <v>la Chine</v>
      </c>
      <c r="Q281" s="8"/>
    </row>
    <row r="282" spans="1:18" s="26" customFormat="1" x14ac:dyDescent="0.35">
      <c r="B282" s="415" t="str">
        <f>IF(Intro!$G$21="English",O282,P282)</f>
        <v>États-Unis</v>
      </c>
      <c r="C282" s="300"/>
      <c r="D282" s="300"/>
      <c r="E282" s="301"/>
      <c r="F282" s="402"/>
      <c r="G282" s="403"/>
      <c r="H282" s="402"/>
      <c r="I282" s="403"/>
      <c r="J282" s="402"/>
      <c r="K282" s="403"/>
      <c r="L282" s="57"/>
      <c r="M282" s="106"/>
      <c r="O282" s="26" t="str">
        <f>Variables!B31</f>
        <v>United States</v>
      </c>
      <c r="P282" s="8" t="str">
        <f>Variables!C31</f>
        <v>États-Unis</v>
      </c>
      <c r="Q282" s="8"/>
    </row>
    <row r="283" spans="1:18" s="26" customFormat="1" x14ac:dyDescent="0.35">
      <c r="B283" s="415" t="str">
        <f>IF(Intro!$G$21="English",O283,P283)</f>
        <v>Autres pays</v>
      </c>
      <c r="C283" s="300"/>
      <c r="D283" s="300"/>
      <c r="E283" s="301"/>
      <c r="F283" s="402"/>
      <c r="G283" s="403"/>
      <c r="H283" s="402"/>
      <c r="I283" s="403"/>
      <c r="J283" s="402"/>
      <c r="K283" s="403"/>
      <c r="L283" s="57"/>
      <c r="M283" s="106"/>
      <c r="O283" s="26" t="str">
        <f>Variables!B32</f>
        <v>Other countries</v>
      </c>
      <c r="P283" s="8" t="str">
        <f>Variables!C32</f>
        <v>Autres pays</v>
      </c>
      <c r="Q283" s="8"/>
    </row>
    <row r="284" spans="1:18" s="26" customFormat="1" x14ac:dyDescent="0.35">
      <c r="A284" s="55"/>
      <c r="B284" s="415" t="str">
        <f>IF(Intro!$G$21="English",O284,P284)</f>
        <v>Autres pays incluent :</v>
      </c>
      <c r="C284" s="300"/>
      <c r="D284" s="300"/>
      <c r="E284" s="301"/>
      <c r="F284" s="461"/>
      <c r="G284" s="462"/>
      <c r="H284" s="462"/>
      <c r="I284" s="462"/>
      <c r="J284" s="462"/>
      <c r="K284" s="463"/>
      <c r="L284" s="57"/>
      <c r="M284" s="106"/>
      <c r="O284" s="8" t="s">
        <v>294</v>
      </c>
      <c r="P284" s="8" t="s">
        <v>295</v>
      </c>
    </row>
    <row r="285" spans="1:18" s="26" customFormat="1" x14ac:dyDescent="0.35">
      <c r="A285" s="55"/>
      <c r="B285" s="410" t="str">
        <f>IF(Intro!$G$21="English",O285,P285)</f>
        <v>Achats de marchandises pour lesquelles vous êtes l'importateur attitré aux fins de douanes</v>
      </c>
      <c r="C285" s="411"/>
      <c r="D285" s="411"/>
      <c r="E285" s="411"/>
      <c r="F285" s="411"/>
      <c r="G285" s="411"/>
      <c r="H285" s="411"/>
      <c r="I285" s="411"/>
      <c r="J285" s="411"/>
      <c r="K285" s="411"/>
      <c r="L285" s="57"/>
      <c r="O285" s="8" t="s">
        <v>215</v>
      </c>
      <c r="P285" s="8" t="s">
        <v>398</v>
      </c>
      <c r="Q285" s="8"/>
      <c r="R285" s="8"/>
    </row>
    <row r="286" spans="1:18" s="26" customFormat="1" x14ac:dyDescent="0.35">
      <c r="A286" s="55"/>
      <c r="B286" s="415" t="str">
        <f>B281</f>
        <v>la Chine</v>
      </c>
      <c r="C286" s="300"/>
      <c r="D286" s="300"/>
      <c r="E286" s="301"/>
      <c r="F286" s="402"/>
      <c r="G286" s="403"/>
      <c r="H286" s="402"/>
      <c r="I286" s="403"/>
      <c r="J286" s="402"/>
      <c r="K286" s="403"/>
      <c r="L286" s="57"/>
      <c r="O286" s="8"/>
      <c r="P286" s="8"/>
    </row>
    <row r="287" spans="1:18" s="26" customFormat="1" x14ac:dyDescent="0.35">
      <c r="A287" s="55"/>
      <c r="B287" s="415" t="str">
        <f t="shared" ref="B287" si="0">B282</f>
        <v>États-Unis</v>
      </c>
      <c r="C287" s="300"/>
      <c r="D287" s="300"/>
      <c r="E287" s="301"/>
      <c r="F287" s="402"/>
      <c r="G287" s="403"/>
      <c r="H287" s="402"/>
      <c r="I287" s="403"/>
      <c r="J287" s="402"/>
      <c r="K287" s="403"/>
      <c r="L287" s="57"/>
      <c r="O287" s="8"/>
      <c r="P287" s="8"/>
    </row>
    <row r="288" spans="1:18" s="26" customFormat="1" x14ac:dyDescent="0.35">
      <c r="A288" s="55"/>
      <c r="B288" s="415" t="str">
        <f>B283</f>
        <v>Autres pays</v>
      </c>
      <c r="C288" s="300"/>
      <c r="D288" s="300"/>
      <c r="E288" s="301"/>
      <c r="F288" s="402"/>
      <c r="G288" s="403"/>
      <c r="H288" s="402"/>
      <c r="I288" s="403"/>
      <c r="J288" s="402"/>
      <c r="K288" s="403"/>
      <c r="L288" s="57"/>
      <c r="O288" s="8"/>
      <c r="P288" s="8"/>
    </row>
    <row r="289" spans="1:16" s="26" customFormat="1" x14ac:dyDescent="0.35">
      <c r="A289" s="55"/>
      <c r="B289" s="415" t="str">
        <f>B284</f>
        <v>Autres pays incluent :</v>
      </c>
      <c r="C289" s="300"/>
      <c r="D289" s="300"/>
      <c r="E289" s="301"/>
      <c r="F289" s="461"/>
      <c r="G289" s="462"/>
      <c r="H289" s="462"/>
      <c r="I289" s="462"/>
      <c r="J289" s="462"/>
      <c r="K289" s="463"/>
      <c r="L289" s="57"/>
      <c r="O289" s="8"/>
      <c r="P289" s="8"/>
    </row>
    <row r="290" spans="1:16" s="26" customFormat="1" x14ac:dyDescent="0.35">
      <c r="A290" s="55"/>
      <c r="B290" s="66"/>
      <c r="C290" s="67"/>
      <c r="D290" s="67"/>
      <c r="E290" s="67"/>
      <c r="F290" s="67"/>
      <c r="G290" s="67"/>
      <c r="H290" s="67"/>
      <c r="I290" s="67"/>
      <c r="J290" s="67"/>
      <c r="K290" s="67"/>
      <c r="L290" s="68"/>
      <c r="O290" s="8"/>
      <c r="P290" s="8"/>
    </row>
    <row r="291" spans="1:16" s="9" customFormat="1" x14ac:dyDescent="0.35">
      <c r="A291" s="6"/>
      <c r="B291" s="388" t="s">
        <v>107</v>
      </c>
      <c r="C291" s="389"/>
      <c r="D291" s="389"/>
      <c r="E291" s="389"/>
      <c r="F291" s="389"/>
      <c r="G291" s="389"/>
      <c r="H291" s="389"/>
      <c r="I291" s="389"/>
      <c r="J291" s="389"/>
      <c r="K291" s="389"/>
      <c r="L291" s="390"/>
      <c r="M291" s="41"/>
    </row>
    <row r="292" spans="1:16" s="26" customFormat="1" x14ac:dyDescent="0.35">
      <c r="A292" s="55"/>
      <c r="B292" s="65"/>
      <c r="C292" s="50"/>
      <c r="D292" s="50"/>
      <c r="E292" s="50"/>
      <c r="F292" s="50"/>
      <c r="G292" s="50"/>
      <c r="H292" s="50"/>
      <c r="I292" s="50"/>
      <c r="J292" s="50"/>
      <c r="K292" s="50"/>
      <c r="L292" s="56"/>
      <c r="O292" s="8"/>
      <c r="P292" s="8"/>
    </row>
    <row r="293" spans="1:16" s="26" customFormat="1" x14ac:dyDescent="0.35">
      <c r="A293" s="55"/>
      <c r="B293" s="423" t="str">
        <f>IF(Intro!$G$21="English",O293,P293)</f>
        <v>Comparez les marchandises produites au Canada à celles qui sont produites par la Chine en fonction des facteurs mentionnés dans le tableau ci-dessous.</v>
      </c>
      <c r="C293" s="424"/>
      <c r="D293" s="424"/>
      <c r="E293" s="424"/>
      <c r="F293" s="424"/>
      <c r="G293" s="424"/>
      <c r="H293" s="424"/>
      <c r="I293" s="424"/>
      <c r="J293" s="424"/>
      <c r="K293" s="424"/>
      <c r="L293" s="425"/>
      <c r="O293" s="41"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93" s="41" t="str">
        <f>"Comparez les marchandises produites au Canada à celles qui sont produites par "&amp;Variables!C30&amp;" en fonction des facteurs mentionnés dans le tableau ci-dessous."</f>
        <v>Comparez les marchandises produites au Canada à celles qui sont produites par la Chine en fonction des facteurs mentionnés dans le tableau ci-dessous.</v>
      </c>
    </row>
    <row r="294" spans="1:16" s="26" customFormat="1" x14ac:dyDescent="0.35">
      <c r="A294" s="55"/>
      <c r="B294" s="65"/>
      <c r="C294" s="50"/>
      <c r="D294" s="50"/>
      <c r="E294" s="50"/>
      <c r="F294" s="50"/>
      <c r="G294" s="50"/>
      <c r="H294" s="50"/>
      <c r="I294" s="50"/>
      <c r="J294" s="50"/>
      <c r="K294" s="50"/>
      <c r="L294" s="56"/>
      <c r="O294" s="8" t="s">
        <v>309</v>
      </c>
      <c r="P294" s="8" t="s">
        <v>310</v>
      </c>
    </row>
    <row r="295" spans="1:16" s="26" customFormat="1" x14ac:dyDescent="0.35">
      <c r="A295" s="55"/>
      <c r="B295" s="65"/>
      <c r="C295" s="50"/>
      <c r="D295" s="50"/>
      <c r="E295" s="422" t="str">
        <f>IF(Intro!$G$21="English",O294,P294)</f>
        <v>Comparabilité</v>
      </c>
      <c r="F295" s="422"/>
      <c r="G295" s="422"/>
      <c r="H295" s="422" t="str">
        <f>IF(Intro!$G$21="English",O295,P295)</f>
        <v>Si ce n’est pas comparable, expliquez pourquoi.</v>
      </c>
      <c r="I295" s="422"/>
      <c r="J295" s="422"/>
      <c r="K295" s="422"/>
      <c r="L295" s="433"/>
      <c r="O295" s="8" t="s">
        <v>222</v>
      </c>
      <c r="P295" s="8" t="s">
        <v>223</v>
      </c>
    </row>
    <row r="296" spans="1:16" s="26" customFormat="1" x14ac:dyDescent="0.35">
      <c r="A296" s="55"/>
      <c r="B296" s="391" t="str">
        <f>IF(Intro!$G$21="English",O296,P296)</f>
        <v>Qualité du produit</v>
      </c>
      <c r="C296" s="392"/>
      <c r="D296" s="393"/>
      <c r="E296" s="436"/>
      <c r="F296" s="437"/>
      <c r="G296" s="438"/>
      <c r="H296" s="428"/>
      <c r="I296" s="429"/>
      <c r="J296" s="429"/>
      <c r="K296" s="429"/>
      <c r="L296" s="430"/>
      <c r="O296" s="8" t="s">
        <v>67</v>
      </c>
      <c r="P296" s="8" t="s">
        <v>57</v>
      </c>
    </row>
    <row r="297" spans="1:16" s="26" customFormat="1" x14ac:dyDescent="0.35">
      <c r="A297" s="55"/>
      <c r="B297" s="391" t="str">
        <f>IF(Intro!$G$21="English",O297,P297)</f>
        <v>Gamme de produits</v>
      </c>
      <c r="C297" s="392"/>
      <c r="D297" s="393"/>
      <c r="E297" s="436"/>
      <c r="F297" s="437"/>
      <c r="G297" s="438"/>
      <c r="H297" s="428"/>
      <c r="I297" s="429"/>
      <c r="J297" s="429"/>
      <c r="K297" s="429"/>
      <c r="L297" s="430"/>
      <c r="O297" s="8" t="s">
        <v>54</v>
      </c>
      <c r="P297" s="8" t="s">
        <v>58</v>
      </c>
    </row>
    <row r="298" spans="1:16" s="26" customFormat="1" x14ac:dyDescent="0.35">
      <c r="A298" s="55"/>
      <c r="B298" s="391" t="str">
        <f>IF(Intro!$G$21="English",O298,P298)</f>
        <v>Produit satisfait aux spécifications techniques</v>
      </c>
      <c r="C298" s="392"/>
      <c r="D298" s="393"/>
      <c r="E298" s="436"/>
      <c r="F298" s="437"/>
      <c r="G298" s="438"/>
      <c r="H298" s="428"/>
      <c r="I298" s="429"/>
      <c r="J298" s="429"/>
      <c r="K298" s="429"/>
      <c r="L298" s="430"/>
      <c r="O298" s="8" t="s">
        <v>75</v>
      </c>
      <c r="P298" s="8" t="s">
        <v>78</v>
      </c>
    </row>
    <row r="299" spans="1:16" s="26" customFormat="1" x14ac:dyDescent="0.35">
      <c r="A299" s="55"/>
      <c r="B299" s="391" t="str">
        <f>IF(Intro!$G$21="English",O299,P299)</f>
        <v>Disponibilité de spécifications protégées</v>
      </c>
      <c r="C299" s="392"/>
      <c r="D299" s="393"/>
      <c r="E299" s="436"/>
      <c r="F299" s="437"/>
      <c r="G299" s="438"/>
      <c r="H299" s="428"/>
      <c r="I299" s="429"/>
      <c r="J299" s="429"/>
      <c r="K299" s="429"/>
      <c r="L299" s="430"/>
      <c r="O299" s="8" t="s">
        <v>68</v>
      </c>
      <c r="P299" s="8" t="s">
        <v>79</v>
      </c>
    </row>
    <row r="300" spans="1:16" s="26" customFormat="1" ht="30" customHeight="1" x14ac:dyDescent="0.35">
      <c r="A300" s="55"/>
      <c r="B300" s="391" t="str">
        <f>IF(Intro!$G$21="English",O300,P300)</f>
        <v xml:space="preserve">Prix net le plus bas (après escomptes, promotions, etc.) </v>
      </c>
      <c r="C300" s="392"/>
      <c r="D300" s="393"/>
      <c r="E300" s="436"/>
      <c r="F300" s="437"/>
      <c r="G300" s="438"/>
      <c r="H300" s="428"/>
      <c r="I300" s="429"/>
      <c r="J300" s="429"/>
      <c r="K300" s="429"/>
      <c r="L300" s="430"/>
      <c r="O300" s="8" t="s">
        <v>76</v>
      </c>
      <c r="P300" s="8" t="s">
        <v>80</v>
      </c>
    </row>
    <row r="301" spans="1:16" s="26" customFormat="1" x14ac:dyDescent="0.35">
      <c r="A301" s="55"/>
      <c r="B301" s="391" t="str">
        <f>IF(Intro!$G$21="English",O301,P301)</f>
        <v>Accords de crédit</v>
      </c>
      <c r="C301" s="392"/>
      <c r="D301" s="393"/>
      <c r="E301" s="436"/>
      <c r="F301" s="437"/>
      <c r="G301" s="438"/>
      <c r="H301" s="428"/>
      <c r="I301" s="429"/>
      <c r="J301" s="429"/>
      <c r="K301" s="429"/>
      <c r="L301" s="430"/>
      <c r="O301" s="8" t="s">
        <v>61</v>
      </c>
      <c r="P301" s="8" t="s">
        <v>62</v>
      </c>
    </row>
    <row r="302" spans="1:16" s="26" customFormat="1" x14ac:dyDescent="0.35">
      <c r="A302" s="55"/>
      <c r="B302" s="391" t="str">
        <f>IF(Intro!$G$21="English",O302,P302)</f>
        <v>Frais de livraison</v>
      </c>
      <c r="C302" s="392"/>
      <c r="D302" s="393"/>
      <c r="E302" s="436"/>
      <c r="F302" s="437"/>
      <c r="G302" s="438"/>
      <c r="H302" s="428"/>
      <c r="I302" s="429"/>
      <c r="J302" s="429"/>
      <c r="K302" s="429"/>
      <c r="L302" s="430"/>
      <c r="O302" s="8" t="s">
        <v>69</v>
      </c>
      <c r="P302" s="8" t="s">
        <v>81</v>
      </c>
    </row>
    <row r="303" spans="1:16" s="26" customFormat="1" x14ac:dyDescent="0.35">
      <c r="A303" s="55"/>
      <c r="B303" s="391" t="str">
        <f>IF(Intro!$G$21="English",O303,P303)</f>
        <v>Délais et modalités de livraison</v>
      </c>
      <c r="C303" s="392"/>
      <c r="D303" s="393"/>
      <c r="E303" s="436"/>
      <c r="F303" s="437"/>
      <c r="G303" s="438"/>
      <c r="H303" s="428"/>
      <c r="I303" s="429"/>
      <c r="J303" s="429"/>
      <c r="K303" s="429"/>
      <c r="L303" s="430"/>
      <c r="O303" s="8" t="s">
        <v>70</v>
      </c>
      <c r="P303" s="8" t="s">
        <v>59</v>
      </c>
    </row>
    <row r="304" spans="1:16" s="26" customFormat="1" x14ac:dyDescent="0.35">
      <c r="A304" s="55"/>
      <c r="B304" s="391" t="str">
        <f>IF(Intro!$G$21="English",O304,P304)</f>
        <v>Fiabilité du fournisseur</v>
      </c>
      <c r="C304" s="392"/>
      <c r="D304" s="393"/>
      <c r="E304" s="436"/>
      <c r="F304" s="437"/>
      <c r="G304" s="438"/>
      <c r="H304" s="428"/>
      <c r="I304" s="429"/>
      <c r="J304" s="429"/>
      <c r="K304" s="429"/>
      <c r="L304" s="430"/>
      <c r="O304" s="8" t="s">
        <v>87</v>
      </c>
      <c r="P304" s="8" t="s">
        <v>82</v>
      </c>
    </row>
    <row r="305" spans="1:16" s="26" customFormat="1" x14ac:dyDescent="0.35">
      <c r="A305" s="55"/>
      <c r="B305" s="391" t="str">
        <f>IF(Intro!$G$21="English",O305,P305)</f>
        <v>Exigence de quantité minimale</v>
      </c>
      <c r="C305" s="392"/>
      <c r="D305" s="393"/>
      <c r="E305" s="436"/>
      <c r="F305" s="437"/>
      <c r="G305" s="438"/>
      <c r="H305" s="428"/>
      <c r="I305" s="429"/>
      <c r="J305" s="429"/>
      <c r="K305" s="429"/>
      <c r="L305" s="430"/>
      <c r="O305" s="8" t="s">
        <v>77</v>
      </c>
      <c r="P305" s="8" t="s">
        <v>83</v>
      </c>
    </row>
    <row r="306" spans="1:16" s="26" customFormat="1" x14ac:dyDescent="0.35">
      <c r="A306" s="55"/>
      <c r="B306" s="391" t="str">
        <f>IF(Intro!$G$21="English",O306,P306)</f>
        <v>Disponibilité du stock</v>
      </c>
      <c r="C306" s="392"/>
      <c r="D306" s="393"/>
      <c r="E306" s="436"/>
      <c r="F306" s="437"/>
      <c r="G306" s="438"/>
      <c r="H306" s="428"/>
      <c r="I306" s="429"/>
      <c r="J306" s="429"/>
      <c r="K306" s="429"/>
      <c r="L306" s="430"/>
      <c r="O306" s="8" t="s">
        <v>71</v>
      </c>
      <c r="P306" s="8" t="s">
        <v>84</v>
      </c>
    </row>
    <row r="307" spans="1:16" s="26" customFormat="1" x14ac:dyDescent="0.35">
      <c r="A307" s="55"/>
      <c r="B307" s="391" t="str">
        <f>IF(Intro!$G$21="English",O307,P307)</f>
        <v>Service après-vente ou garanties</v>
      </c>
      <c r="C307" s="392"/>
      <c r="D307" s="393"/>
      <c r="E307" s="436"/>
      <c r="F307" s="437"/>
      <c r="G307" s="438"/>
      <c r="H307" s="428"/>
      <c r="I307" s="429"/>
      <c r="J307" s="429"/>
      <c r="K307" s="429"/>
      <c r="L307" s="430"/>
      <c r="O307" s="8" t="s">
        <v>275</v>
      </c>
      <c r="P307" s="8" t="s">
        <v>85</v>
      </c>
    </row>
    <row r="308" spans="1:16" s="26" customFormat="1" x14ac:dyDescent="0.35">
      <c r="A308" s="55"/>
      <c r="B308" s="391" t="str">
        <f>IF(Intro!$G$21="English",O308,P308)</f>
        <v>Relation à long terme avec le fournisseur</v>
      </c>
      <c r="C308" s="392"/>
      <c r="D308" s="393"/>
      <c r="E308" s="436"/>
      <c r="F308" s="437"/>
      <c r="G308" s="438"/>
      <c r="H308" s="428"/>
      <c r="I308" s="429"/>
      <c r="J308" s="429"/>
      <c r="K308" s="429"/>
      <c r="L308" s="430"/>
      <c r="O308" s="8" t="s">
        <v>56</v>
      </c>
      <c r="P308" s="7" t="s">
        <v>410</v>
      </c>
    </row>
    <row r="309" spans="1:16" s="26" customFormat="1" x14ac:dyDescent="0.35">
      <c r="A309" s="55"/>
      <c r="B309" s="391" t="str">
        <f>IF(Intro!$G$21="English",O309,P309)</f>
        <v>Emplacement géographique du fournisseur</v>
      </c>
      <c r="C309" s="392"/>
      <c r="D309" s="393"/>
      <c r="E309" s="436"/>
      <c r="F309" s="437"/>
      <c r="G309" s="438"/>
      <c r="H309" s="428"/>
      <c r="I309" s="429"/>
      <c r="J309" s="429"/>
      <c r="K309" s="429"/>
      <c r="L309" s="430"/>
      <c r="O309" s="8" t="s">
        <v>55</v>
      </c>
      <c r="P309" s="8" t="s">
        <v>60</v>
      </c>
    </row>
    <row r="310" spans="1:16" s="26" customFormat="1" ht="14" customHeight="1" x14ac:dyDescent="0.35">
      <c r="A310" s="55"/>
      <c r="B310" s="404" t="str">
        <f>IF(Intro!$G$21="English",O310,P310)</f>
        <v>D'autres facteurs comparables sans avantages ni pour le Canada ni pour la Chine incluent :</v>
      </c>
      <c r="C310" s="464"/>
      <c r="D310" s="405"/>
      <c r="E310" s="466"/>
      <c r="F310" s="467"/>
      <c r="G310" s="467"/>
      <c r="H310" s="467"/>
      <c r="I310" s="467"/>
      <c r="J310" s="467"/>
      <c r="K310" s="467"/>
      <c r="L310" s="468"/>
      <c r="O310" s="8" t="str">
        <f>"Other factors that are comparable with advantages to neither Canada nor "&amp;Variables!B5&amp;" include:"</f>
        <v>Other factors that are comparable with advantages to neither Canada nor China include:</v>
      </c>
      <c r="P310" s="8" t="str">
        <f>"D'autres facteurs comparables sans avantages ni pour le Canada ni pour "&amp;Variables!C5&amp;" incluent :"</f>
        <v>D'autres facteurs comparables sans avantages ni pour le Canada ni pour la Chine incluent :</v>
      </c>
    </row>
    <row r="311" spans="1:16" s="26" customFormat="1" x14ac:dyDescent="0.35">
      <c r="A311" s="55"/>
      <c r="B311" s="406"/>
      <c r="C311" s="465"/>
      <c r="D311" s="407"/>
      <c r="E311" s="469"/>
      <c r="F311" s="470"/>
      <c r="G311" s="470"/>
      <c r="H311" s="470"/>
      <c r="I311" s="470"/>
      <c r="J311" s="470"/>
      <c r="K311" s="470"/>
      <c r="L311" s="471"/>
      <c r="O311" s="8"/>
      <c r="P311" s="8"/>
    </row>
    <row r="312" spans="1:16" s="26" customFormat="1" ht="14" customHeight="1" x14ac:dyDescent="0.35">
      <c r="A312" s="55"/>
      <c r="B312" s="472" t="str">
        <f>IF(Intro!$G$21="English",O312,P312)</f>
        <v>Autres facteurs où le Canada a l'avantage incluent :</v>
      </c>
      <c r="C312" s="473"/>
      <c r="D312" s="473"/>
      <c r="E312" s="476"/>
      <c r="F312" s="476"/>
      <c r="G312" s="476"/>
      <c r="H312" s="476"/>
      <c r="I312" s="476"/>
      <c r="J312" s="476"/>
      <c r="K312" s="476"/>
      <c r="L312" s="477"/>
      <c r="O312" s="8" t="s">
        <v>296</v>
      </c>
      <c r="P312" s="8" t="s">
        <v>297</v>
      </c>
    </row>
    <row r="313" spans="1:16" s="26" customFormat="1" x14ac:dyDescent="0.35">
      <c r="A313" s="55"/>
      <c r="B313" s="472"/>
      <c r="C313" s="473"/>
      <c r="D313" s="473"/>
      <c r="E313" s="476"/>
      <c r="F313" s="476"/>
      <c r="G313" s="476"/>
      <c r="H313" s="476"/>
      <c r="I313" s="476"/>
      <c r="J313" s="476"/>
      <c r="K313" s="476"/>
      <c r="L313" s="477"/>
      <c r="O313" s="8"/>
      <c r="P313" s="8"/>
    </row>
    <row r="314" spans="1:16" s="26" customFormat="1" ht="14" customHeight="1" x14ac:dyDescent="0.35">
      <c r="A314" s="55"/>
      <c r="B314" s="472" t="str">
        <f>IF(Intro!$G$21="English",O314,P314)</f>
        <v>Autres facteurs où la Chine a l'avantage incluent :</v>
      </c>
      <c r="C314" s="473"/>
      <c r="D314" s="473"/>
      <c r="E314" s="476"/>
      <c r="F314" s="476"/>
      <c r="G314" s="476"/>
      <c r="H314" s="476"/>
      <c r="I314" s="476"/>
      <c r="J314" s="476"/>
      <c r="K314" s="476"/>
      <c r="L314" s="477"/>
      <c r="O314" s="8" t="str">
        <f>"Other factors where "&amp;Variables!B5&amp;" have the advantage include:"</f>
        <v>Other factors where China have the advantage include:</v>
      </c>
      <c r="P314" s="8" t="str">
        <f>"Autres facteurs où "&amp;Variables!C5&amp;" a l'avantage incluent :"</f>
        <v>Autres facteurs où la Chine a l'avantage incluent :</v>
      </c>
    </row>
    <row r="315" spans="1:16" s="26" customFormat="1" x14ac:dyDescent="0.35">
      <c r="A315" s="55"/>
      <c r="B315" s="474"/>
      <c r="C315" s="475"/>
      <c r="D315" s="475"/>
      <c r="E315" s="478"/>
      <c r="F315" s="478"/>
      <c r="G315" s="478"/>
      <c r="H315" s="478"/>
      <c r="I315" s="478"/>
      <c r="J315" s="478"/>
      <c r="K315" s="478"/>
      <c r="L315" s="479"/>
      <c r="O315" s="8"/>
      <c r="P315" s="8"/>
    </row>
    <row r="317" spans="1:16" x14ac:dyDescent="0.35">
      <c r="B317" s="290" t="str">
        <f>UPPER(IF(Intro!$G$21="English",O317,P317))</f>
        <v>MARCHÉS</v>
      </c>
      <c r="C317" s="291"/>
      <c r="D317" s="291"/>
      <c r="E317" s="291"/>
      <c r="F317" s="291"/>
      <c r="G317" s="291"/>
      <c r="H317" s="291"/>
      <c r="I317" s="291"/>
      <c r="J317" s="291"/>
      <c r="K317" s="291"/>
      <c r="L317" s="292"/>
      <c r="M317" s="26"/>
      <c r="O317" s="8" t="s">
        <v>177</v>
      </c>
      <c r="P317" s="8" t="s">
        <v>178</v>
      </c>
    </row>
    <row r="318" spans="1:16" x14ac:dyDescent="0.35">
      <c r="B318" s="419" t="s">
        <v>108</v>
      </c>
      <c r="C318" s="420"/>
      <c r="D318" s="420"/>
      <c r="E318" s="420"/>
      <c r="F318" s="420"/>
      <c r="G318" s="420"/>
      <c r="H318" s="420"/>
      <c r="I318" s="420"/>
      <c r="J318" s="420"/>
      <c r="K318" s="420"/>
      <c r="L318" s="421"/>
      <c r="M318" s="8"/>
    </row>
    <row r="319" spans="1:16" x14ac:dyDescent="0.35">
      <c r="B319" s="17"/>
      <c r="C319" s="23"/>
      <c r="D319" s="23"/>
      <c r="E319" s="24"/>
      <c r="F319" s="24"/>
      <c r="G319" s="24"/>
      <c r="H319" s="24"/>
      <c r="I319" s="24"/>
      <c r="J319" s="24"/>
      <c r="K319" s="24"/>
      <c r="L319" s="18"/>
      <c r="M319" s="8"/>
    </row>
    <row r="320" spans="1:16" x14ac:dyDescent="0.35">
      <c r="B320" s="317" t="str">
        <f>IF(Intro!$G$21="English",O320,P320)</f>
        <v>Décrivez les marchés des marchandises au Canada et dans le monde depuis le 1er janvier 2023. Les facteurs à prendre en compte dans votre réponse comprennent, sans s'y limiter, la demande, les ventes, les prix, et les volumes d'importations des marchandises.</v>
      </c>
      <c r="C320" s="318"/>
      <c r="D320" s="318"/>
      <c r="E320" s="318"/>
      <c r="F320" s="318"/>
      <c r="G320" s="318"/>
      <c r="H320" s="318"/>
      <c r="I320" s="318"/>
      <c r="J320" s="318"/>
      <c r="K320" s="318"/>
      <c r="L320" s="319"/>
      <c r="M320" s="8"/>
      <c r="O320"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20"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21" spans="1:16" x14ac:dyDescent="0.35">
      <c r="B321" s="317"/>
      <c r="C321" s="318"/>
      <c r="D321" s="318"/>
      <c r="E321" s="318"/>
      <c r="F321" s="318"/>
      <c r="G321" s="318"/>
      <c r="H321" s="318"/>
      <c r="I321" s="318"/>
      <c r="J321" s="318"/>
      <c r="K321" s="318"/>
      <c r="L321" s="319"/>
      <c r="M321" s="8"/>
      <c r="O321" s="19"/>
    </row>
    <row r="322" spans="1:16" s="26" customFormat="1" x14ac:dyDescent="0.35">
      <c r="A322" s="55"/>
      <c r="B322" s="65"/>
      <c r="C322" s="50"/>
      <c r="D322" s="50"/>
      <c r="E322" s="50"/>
      <c r="F322" s="50"/>
      <c r="G322" s="50"/>
      <c r="H322" s="50"/>
      <c r="I322" s="50"/>
      <c r="J322" s="50"/>
      <c r="K322" s="50"/>
      <c r="L322" s="56"/>
      <c r="O322" s="8"/>
      <c r="P322" s="8"/>
    </row>
    <row r="323" spans="1:16" s="9" customFormat="1" x14ac:dyDescent="0.35">
      <c r="A323" s="6"/>
      <c r="B323" s="416"/>
      <c r="C323" s="417"/>
      <c r="D323" s="417"/>
      <c r="E323" s="417"/>
      <c r="F323" s="417"/>
      <c r="G323" s="417"/>
      <c r="H323" s="417"/>
      <c r="I323" s="417"/>
      <c r="J323" s="417"/>
      <c r="K323" s="417"/>
      <c r="L323" s="418"/>
      <c r="M323" s="26"/>
    </row>
    <row r="324" spans="1:16" s="9" customFormat="1" x14ac:dyDescent="0.35">
      <c r="A324" s="6"/>
      <c r="B324" s="416"/>
      <c r="C324" s="417"/>
      <c r="D324" s="417"/>
      <c r="E324" s="417"/>
      <c r="F324" s="417"/>
      <c r="G324" s="417"/>
      <c r="H324" s="417"/>
      <c r="I324" s="417"/>
      <c r="J324" s="417"/>
      <c r="K324" s="417"/>
      <c r="L324" s="418"/>
      <c r="M324" s="26"/>
    </row>
    <row r="325" spans="1:16" s="9" customFormat="1" x14ac:dyDescent="0.35">
      <c r="A325" s="6"/>
      <c r="B325" s="416"/>
      <c r="C325" s="417"/>
      <c r="D325" s="417"/>
      <c r="E325" s="417"/>
      <c r="F325" s="417"/>
      <c r="G325" s="417"/>
      <c r="H325" s="417"/>
      <c r="I325" s="417"/>
      <c r="J325" s="417"/>
      <c r="K325" s="417"/>
      <c r="L325" s="418"/>
      <c r="M325" s="26"/>
    </row>
    <row r="326" spans="1:16" s="9" customFormat="1" x14ac:dyDescent="0.35">
      <c r="A326" s="6"/>
      <c r="B326" s="416"/>
      <c r="C326" s="417"/>
      <c r="D326" s="417"/>
      <c r="E326" s="417"/>
      <c r="F326" s="417"/>
      <c r="G326" s="417"/>
      <c r="H326" s="417"/>
      <c r="I326" s="417"/>
      <c r="J326" s="417"/>
      <c r="K326" s="417"/>
      <c r="L326" s="418"/>
      <c r="M326" s="26"/>
    </row>
    <row r="327" spans="1:16" s="9" customFormat="1" x14ac:dyDescent="0.35">
      <c r="A327" s="6"/>
      <c r="B327" s="416"/>
      <c r="C327" s="417"/>
      <c r="D327" s="417"/>
      <c r="E327" s="417"/>
      <c r="F327" s="417"/>
      <c r="G327" s="417"/>
      <c r="H327" s="417"/>
      <c r="I327" s="417"/>
      <c r="J327" s="417"/>
      <c r="K327" s="417"/>
      <c r="L327" s="418"/>
      <c r="M327" s="26"/>
    </row>
    <row r="328" spans="1:16" s="9" customFormat="1" x14ac:dyDescent="0.35">
      <c r="A328" s="6"/>
      <c r="B328" s="416"/>
      <c r="C328" s="417"/>
      <c r="D328" s="417"/>
      <c r="E328" s="417"/>
      <c r="F328" s="417"/>
      <c r="G328" s="417"/>
      <c r="H328" s="417"/>
      <c r="I328" s="417"/>
      <c r="J328" s="417"/>
      <c r="K328" s="417"/>
      <c r="L328" s="418"/>
      <c r="M328" s="26"/>
    </row>
    <row r="329" spans="1:16" s="9" customFormat="1" x14ac:dyDescent="0.35">
      <c r="A329" s="6"/>
      <c r="B329" s="416"/>
      <c r="C329" s="417"/>
      <c r="D329" s="417"/>
      <c r="E329" s="417"/>
      <c r="F329" s="417"/>
      <c r="G329" s="417"/>
      <c r="H329" s="417"/>
      <c r="I329" s="417"/>
      <c r="J329" s="417"/>
      <c r="K329" s="417"/>
      <c r="L329" s="418"/>
      <c r="M329" s="26"/>
    </row>
    <row r="330" spans="1:16" s="9" customFormat="1" x14ac:dyDescent="0.35">
      <c r="A330" s="6"/>
      <c r="B330" s="416"/>
      <c r="C330" s="417"/>
      <c r="D330" s="417"/>
      <c r="E330" s="417"/>
      <c r="F330" s="417"/>
      <c r="G330" s="417"/>
      <c r="H330" s="417"/>
      <c r="I330" s="417"/>
      <c r="J330" s="417"/>
      <c r="K330" s="417"/>
      <c r="L330" s="418"/>
      <c r="M330" s="26"/>
    </row>
    <row r="331" spans="1:16" s="26" customFormat="1" x14ac:dyDescent="0.35">
      <c r="A331" s="55"/>
      <c r="B331" s="66"/>
      <c r="C331" s="67"/>
      <c r="D331" s="67"/>
      <c r="E331" s="67"/>
      <c r="F331" s="67"/>
      <c r="G331" s="67"/>
      <c r="H331" s="67"/>
      <c r="I331" s="67"/>
      <c r="J331" s="67"/>
      <c r="K331" s="67"/>
      <c r="L331" s="68"/>
      <c r="O331" s="8"/>
      <c r="P331" s="8"/>
    </row>
    <row r="332" spans="1:16" x14ac:dyDescent="0.35">
      <c r="B332" s="388" t="s">
        <v>115</v>
      </c>
      <c r="C332" s="389"/>
      <c r="D332" s="389"/>
      <c r="E332" s="389"/>
      <c r="F332" s="389"/>
      <c r="G332" s="389"/>
      <c r="H332" s="389"/>
      <c r="I332" s="389"/>
      <c r="J332" s="389"/>
      <c r="K332" s="389"/>
      <c r="L332" s="390"/>
      <c r="M332" s="8"/>
    </row>
    <row r="333" spans="1:16" x14ac:dyDescent="0.35">
      <c r="B333" s="17"/>
      <c r="C333" s="23"/>
      <c r="D333" s="23"/>
      <c r="E333" s="24"/>
      <c r="F333" s="24"/>
      <c r="G333" s="24"/>
      <c r="H333" s="24"/>
      <c r="I333" s="24"/>
      <c r="J333" s="24"/>
      <c r="K333" s="24"/>
      <c r="L333" s="18"/>
      <c r="M333" s="8"/>
    </row>
    <row r="334" spans="1:16" x14ac:dyDescent="0.35">
      <c r="B334" s="317" t="str">
        <f>IF(Intro!$G$21="English",O334,P334)</f>
        <v>Expliquez les changements que vous prévoyez voir sur le marché canadien et sur d’autres marchés mondiaux pour les marchandises au cours des deux prochaines années en ce qui concerne la demande, les ventes, les prix, et les volumes d'importations des marchandises.</v>
      </c>
      <c r="C334" s="318"/>
      <c r="D334" s="318"/>
      <c r="E334" s="318"/>
      <c r="F334" s="318"/>
      <c r="G334" s="318"/>
      <c r="H334" s="318"/>
      <c r="I334" s="318"/>
      <c r="J334" s="318"/>
      <c r="K334" s="318"/>
      <c r="L334" s="319"/>
      <c r="M334" s="8"/>
      <c r="O334"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34" s="8" t="s">
        <v>262</v>
      </c>
    </row>
    <row r="335" spans="1:16" x14ac:dyDescent="0.35">
      <c r="B335" s="317"/>
      <c r="C335" s="318"/>
      <c r="D335" s="318"/>
      <c r="E335" s="318"/>
      <c r="F335" s="318"/>
      <c r="G335" s="318"/>
      <c r="H335" s="318"/>
      <c r="I335" s="318"/>
      <c r="J335" s="318"/>
      <c r="K335" s="318"/>
      <c r="L335" s="319"/>
      <c r="M335" s="8"/>
      <c r="O335" s="19"/>
    </row>
    <row r="336" spans="1:16" s="26" customFormat="1" x14ac:dyDescent="0.35">
      <c r="A336" s="55"/>
      <c r="B336" s="65"/>
      <c r="C336" s="50"/>
      <c r="D336" s="50"/>
      <c r="E336" s="50"/>
      <c r="F336" s="50"/>
      <c r="G336" s="50"/>
      <c r="H336" s="50"/>
      <c r="I336" s="50"/>
      <c r="J336" s="50"/>
      <c r="K336" s="50"/>
      <c r="L336" s="56"/>
      <c r="O336" s="8"/>
      <c r="P336" s="8"/>
    </row>
    <row r="337" spans="1:16" s="9" customFormat="1" x14ac:dyDescent="0.35">
      <c r="A337" s="6"/>
      <c r="B337" s="416"/>
      <c r="C337" s="417"/>
      <c r="D337" s="417"/>
      <c r="E337" s="417"/>
      <c r="F337" s="417"/>
      <c r="G337" s="417"/>
      <c r="H337" s="417"/>
      <c r="I337" s="417"/>
      <c r="J337" s="417"/>
      <c r="K337" s="417"/>
      <c r="L337" s="418"/>
      <c r="M337" s="26"/>
    </row>
    <row r="338" spans="1:16" s="9" customFormat="1" x14ac:dyDescent="0.35">
      <c r="A338" s="6"/>
      <c r="B338" s="416"/>
      <c r="C338" s="417"/>
      <c r="D338" s="417"/>
      <c r="E338" s="417"/>
      <c r="F338" s="417"/>
      <c r="G338" s="417"/>
      <c r="H338" s="417"/>
      <c r="I338" s="417"/>
      <c r="J338" s="417"/>
      <c r="K338" s="417"/>
      <c r="L338" s="418"/>
      <c r="M338" s="26"/>
    </row>
    <row r="339" spans="1:16" s="9" customFormat="1" x14ac:dyDescent="0.35">
      <c r="A339" s="6"/>
      <c r="B339" s="416"/>
      <c r="C339" s="417"/>
      <c r="D339" s="417"/>
      <c r="E339" s="417"/>
      <c r="F339" s="417"/>
      <c r="G339" s="417"/>
      <c r="H339" s="417"/>
      <c r="I339" s="417"/>
      <c r="J339" s="417"/>
      <c r="K339" s="417"/>
      <c r="L339" s="418"/>
      <c r="M339" s="26"/>
    </row>
    <row r="340" spans="1:16" s="9" customFormat="1" x14ac:dyDescent="0.35">
      <c r="A340" s="6"/>
      <c r="B340" s="416"/>
      <c r="C340" s="417"/>
      <c r="D340" s="417"/>
      <c r="E340" s="417"/>
      <c r="F340" s="417"/>
      <c r="G340" s="417"/>
      <c r="H340" s="417"/>
      <c r="I340" s="417"/>
      <c r="J340" s="417"/>
      <c r="K340" s="417"/>
      <c r="L340" s="418"/>
      <c r="M340" s="26"/>
    </row>
    <row r="341" spans="1:16" s="9" customFormat="1" x14ac:dyDescent="0.35">
      <c r="A341" s="6"/>
      <c r="B341" s="416"/>
      <c r="C341" s="417"/>
      <c r="D341" s="417"/>
      <c r="E341" s="417"/>
      <c r="F341" s="417"/>
      <c r="G341" s="417"/>
      <c r="H341" s="417"/>
      <c r="I341" s="417"/>
      <c r="J341" s="417"/>
      <c r="K341" s="417"/>
      <c r="L341" s="418"/>
      <c r="M341" s="26"/>
    </row>
    <row r="342" spans="1:16" s="9" customFormat="1" x14ac:dyDescent="0.35">
      <c r="A342" s="6"/>
      <c r="B342" s="416"/>
      <c r="C342" s="417"/>
      <c r="D342" s="417"/>
      <c r="E342" s="417"/>
      <c r="F342" s="417"/>
      <c r="G342" s="417"/>
      <c r="H342" s="417"/>
      <c r="I342" s="417"/>
      <c r="J342" s="417"/>
      <c r="K342" s="417"/>
      <c r="L342" s="418"/>
      <c r="M342" s="26"/>
    </row>
    <row r="343" spans="1:16" s="9" customFormat="1" x14ac:dyDescent="0.35">
      <c r="A343" s="6"/>
      <c r="B343" s="416"/>
      <c r="C343" s="417"/>
      <c r="D343" s="417"/>
      <c r="E343" s="417"/>
      <c r="F343" s="417"/>
      <c r="G343" s="417"/>
      <c r="H343" s="417"/>
      <c r="I343" s="417"/>
      <c r="J343" s="417"/>
      <c r="K343" s="417"/>
      <c r="L343" s="418"/>
      <c r="M343" s="26"/>
    </row>
    <row r="344" spans="1:16" s="9" customFormat="1" x14ac:dyDescent="0.35">
      <c r="A344" s="6"/>
      <c r="B344" s="416"/>
      <c r="C344" s="417"/>
      <c r="D344" s="417"/>
      <c r="E344" s="417"/>
      <c r="F344" s="417"/>
      <c r="G344" s="417"/>
      <c r="H344" s="417"/>
      <c r="I344" s="417"/>
      <c r="J344" s="417"/>
      <c r="K344" s="417"/>
      <c r="L344" s="418"/>
      <c r="M344" s="26"/>
    </row>
    <row r="345" spans="1:16" s="26" customFormat="1" x14ac:dyDescent="0.35">
      <c r="A345" s="55"/>
      <c r="B345" s="66"/>
      <c r="C345" s="67"/>
      <c r="D345" s="67"/>
      <c r="E345" s="67"/>
      <c r="F345" s="67"/>
      <c r="G345" s="67"/>
      <c r="H345" s="67"/>
      <c r="I345" s="67"/>
      <c r="J345" s="67"/>
      <c r="K345" s="67"/>
      <c r="L345" s="68"/>
      <c r="O345" s="8"/>
      <c r="P345" s="8"/>
    </row>
  </sheetData>
  <sheetProtection algorithmName="SHA-512" hashValue="K8EOdTpev+oqxXzp5Ap22U6doys4VaWnV08LnP95LnKrvez7NOmDo9WOJYzP/Y3QUPRSa9pa3oTYQhppgbAPUg==" saltValue="rC0svfuzW0gzk5QVnAX7CQ==" spinCount="100000" sheet="1" objects="1" scenarios="1" selectLockedCells="1"/>
  <mergeCells count="315">
    <mergeCell ref="B267:C268"/>
    <mergeCell ref="B269:C270"/>
    <mergeCell ref="D265:D266"/>
    <mergeCell ref="D267:D268"/>
    <mergeCell ref="D269:D270"/>
    <mergeCell ref="E269:L270"/>
    <mergeCell ref="E265:L266"/>
    <mergeCell ref="E267:L268"/>
    <mergeCell ref="B305:D305"/>
    <mergeCell ref="E305:G305"/>
    <mergeCell ref="H305:L305"/>
    <mergeCell ref="H287:I287"/>
    <mergeCell ref="J287:K287"/>
    <mergeCell ref="E302:G302"/>
    <mergeCell ref="H302:L302"/>
    <mergeCell ref="B303:D303"/>
    <mergeCell ref="E303:G303"/>
    <mergeCell ref="H303:L303"/>
    <mergeCell ref="B304:D304"/>
    <mergeCell ref="E304:G304"/>
    <mergeCell ref="H304:L304"/>
    <mergeCell ref="B288:E288"/>
    <mergeCell ref="F288:G288"/>
    <mergeCell ref="H288:I288"/>
    <mergeCell ref="B306:D306"/>
    <mergeCell ref="E306:G306"/>
    <mergeCell ref="H306:L306"/>
    <mergeCell ref="B307:D307"/>
    <mergeCell ref="E307:G307"/>
    <mergeCell ref="H307:L307"/>
    <mergeCell ref="B308:D308"/>
    <mergeCell ref="E308:G308"/>
    <mergeCell ref="H308:L308"/>
    <mergeCell ref="B309:D309"/>
    <mergeCell ref="E309:G309"/>
    <mergeCell ref="H309:L309"/>
    <mergeCell ref="B310:D311"/>
    <mergeCell ref="E310:L311"/>
    <mergeCell ref="B312:D313"/>
    <mergeCell ref="B314:D315"/>
    <mergeCell ref="E312:L313"/>
    <mergeCell ref="E314:L315"/>
    <mergeCell ref="B284:E284"/>
    <mergeCell ref="F284:K284"/>
    <mergeCell ref="B286:E286"/>
    <mergeCell ref="F286:G286"/>
    <mergeCell ref="J288:K288"/>
    <mergeCell ref="B302:D302"/>
    <mergeCell ref="B296:D296"/>
    <mergeCell ref="E296:G296"/>
    <mergeCell ref="H296:L296"/>
    <mergeCell ref="B301:D301"/>
    <mergeCell ref="E301:G301"/>
    <mergeCell ref="B291:L291"/>
    <mergeCell ref="H301:L301"/>
    <mergeCell ref="H298:L298"/>
    <mergeCell ref="B299:D299"/>
    <mergeCell ref="E299:G299"/>
    <mergeCell ref="H299:L299"/>
    <mergeCell ref="B300:D300"/>
    <mergeCell ref="E300:G300"/>
    <mergeCell ref="B289:E289"/>
    <mergeCell ref="F289:K289"/>
    <mergeCell ref="F278:G278"/>
    <mergeCell ref="H278:I278"/>
    <mergeCell ref="J278:K278"/>
    <mergeCell ref="B279:E279"/>
    <mergeCell ref="F279:G279"/>
    <mergeCell ref="H279:I279"/>
    <mergeCell ref="J279:K279"/>
    <mergeCell ref="J283:K283"/>
    <mergeCell ref="H281:I281"/>
    <mergeCell ref="J281:K281"/>
    <mergeCell ref="B19:L19"/>
    <mergeCell ref="B51:L51"/>
    <mergeCell ref="B72:L72"/>
    <mergeCell ref="B136:L136"/>
    <mergeCell ref="B149:L149"/>
    <mergeCell ref="B162:L162"/>
    <mergeCell ref="B177:L177"/>
    <mergeCell ref="B194:L194"/>
    <mergeCell ref="B28:B29"/>
    <mergeCell ref="B30:B31"/>
    <mergeCell ref="B32:B33"/>
    <mergeCell ref="B34:B35"/>
    <mergeCell ref="B36:B37"/>
    <mergeCell ref="B38:B39"/>
    <mergeCell ref="B40:B41"/>
    <mergeCell ref="B183:D183"/>
    <mergeCell ref="B42:B43"/>
    <mergeCell ref="B44:B45"/>
    <mergeCell ref="C28:E29"/>
    <mergeCell ref="F28:G29"/>
    <mergeCell ref="H28:I29"/>
    <mergeCell ref="J28:L29"/>
    <mergeCell ref="B21:L25"/>
    <mergeCell ref="F30:G31"/>
    <mergeCell ref="B4:L4"/>
    <mergeCell ref="B5:L5"/>
    <mergeCell ref="B6:L6"/>
    <mergeCell ref="B53:L53"/>
    <mergeCell ref="B54:L54"/>
    <mergeCell ref="B46:B47"/>
    <mergeCell ref="C34:E35"/>
    <mergeCell ref="F34:G35"/>
    <mergeCell ref="H34:I35"/>
    <mergeCell ref="J34:L35"/>
    <mergeCell ref="C36:E37"/>
    <mergeCell ref="F36:G37"/>
    <mergeCell ref="H36:I37"/>
    <mergeCell ref="B8:L8"/>
    <mergeCell ref="B9:L9"/>
    <mergeCell ref="B10:L10"/>
    <mergeCell ref="B15:L15"/>
    <mergeCell ref="B17:C17"/>
    <mergeCell ref="D17:G17"/>
    <mergeCell ref="C27:E27"/>
    <mergeCell ref="F27:G27"/>
    <mergeCell ref="H27:I27"/>
    <mergeCell ref="J27:L27"/>
    <mergeCell ref="B13:L13"/>
    <mergeCell ref="H30:I31"/>
    <mergeCell ref="J30:L31"/>
    <mergeCell ref="C32:E33"/>
    <mergeCell ref="F32:G33"/>
    <mergeCell ref="H32:I33"/>
    <mergeCell ref="J32:L33"/>
    <mergeCell ref="J36:L37"/>
    <mergeCell ref="C30:E31"/>
    <mergeCell ref="C38:E39"/>
    <mergeCell ref="F38:G39"/>
    <mergeCell ref="H38:I39"/>
    <mergeCell ref="J38:L39"/>
    <mergeCell ref="C40:E41"/>
    <mergeCell ref="F40:G41"/>
    <mergeCell ref="H40:I41"/>
    <mergeCell ref="J40:L41"/>
    <mergeCell ref="C42:E43"/>
    <mergeCell ref="F42:G43"/>
    <mergeCell ref="H42:I43"/>
    <mergeCell ref="J42:L43"/>
    <mergeCell ref="C44:E45"/>
    <mergeCell ref="F44:G45"/>
    <mergeCell ref="H44:I45"/>
    <mergeCell ref="J44:L45"/>
    <mergeCell ref="C46:E47"/>
    <mergeCell ref="F46:G47"/>
    <mergeCell ref="H46:I47"/>
    <mergeCell ref="J46:L47"/>
    <mergeCell ref="B56:C60"/>
    <mergeCell ref="B61:C65"/>
    <mergeCell ref="B66:C70"/>
    <mergeCell ref="D56:L60"/>
    <mergeCell ref="D61:L65"/>
    <mergeCell ref="D66:L70"/>
    <mergeCell ref="B74:L76"/>
    <mergeCell ref="C78:E84"/>
    <mergeCell ref="F78:H84"/>
    <mergeCell ref="I78:J84"/>
    <mergeCell ref="K78:L84"/>
    <mergeCell ref="B78:B84"/>
    <mergeCell ref="B85:B89"/>
    <mergeCell ref="C85:E89"/>
    <mergeCell ref="F85:H89"/>
    <mergeCell ref="I85:J89"/>
    <mergeCell ref="K85:L89"/>
    <mergeCell ref="B90:B94"/>
    <mergeCell ref="C90:E94"/>
    <mergeCell ref="F90:H94"/>
    <mergeCell ref="I90:J94"/>
    <mergeCell ref="K90:L94"/>
    <mergeCell ref="B95:B99"/>
    <mergeCell ref="C95:E99"/>
    <mergeCell ref="F95:H99"/>
    <mergeCell ref="I95:J99"/>
    <mergeCell ref="K95:L99"/>
    <mergeCell ref="B100:B104"/>
    <mergeCell ref="C100:E104"/>
    <mergeCell ref="F100:H104"/>
    <mergeCell ref="I100:J104"/>
    <mergeCell ref="K100:L104"/>
    <mergeCell ref="B105:B109"/>
    <mergeCell ref="C105:E109"/>
    <mergeCell ref="F105:H109"/>
    <mergeCell ref="I105:J109"/>
    <mergeCell ref="K105:L109"/>
    <mergeCell ref="B110:B114"/>
    <mergeCell ref="C110:E114"/>
    <mergeCell ref="F110:H114"/>
    <mergeCell ref="I110:J114"/>
    <mergeCell ref="K110:L114"/>
    <mergeCell ref="B115:B119"/>
    <mergeCell ref="C115:E119"/>
    <mergeCell ref="F115:H119"/>
    <mergeCell ref="I115:J119"/>
    <mergeCell ref="K115:L119"/>
    <mergeCell ref="F120:H124"/>
    <mergeCell ref="I120:J124"/>
    <mergeCell ref="K120:L124"/>
    <mergeCell ref="B125:B129"/>
    <mergeCell ref="C125:E129"/>
    <mergeCell ref="F125:H129"/>
    <mergeCell ref="I125:J129"/>
    <mergeCell ref="K125:L129"/>
    <mergeCell ref="B130:B134"/>
    <mergeCell ref="C130:E134"/>
    <mergeCell ref="F130:H134"/>
    <mergeCell ref="I130:J134"/>
    <mergeCell ref="K130:L134"/>
    <mergeCell ref="B242:L242"/>
    <mergeCell ref="B259:L259"/>
    <mergeCell ref="B225:E225"/>
    <mergeCell ref="B237:E237"/>
    <mergeCell ref="B238:E238"/>
    <mergeCell ref="F237:G237"/>
    <mergeCell ref="F235:G235"/>
    <mergeCell ref="F236:G236"/>
    <mergeCell ref="B231:E231"/>
    <mergeCell ref="B232:E232"/>
    <mergeCell ref="B233:E233"/>
    <mergeCell ref="B234:E234"/>
    <mergeCell ref="B235:E235"/>
    <mergeCell ref="B236:E236"/>
    <mergeCell ref="F225:G225"/>
    <mergeCell ref="F226:G226"/>
    <mergeCell ref="F227:G227"/>
    <mergeCell ref="F228:G228"/>
    <mergeCell ref="B226:E226"/>
    <mergeCell ref="F231:G231"/>
    <mergeCell ref="F232:G232"/>
    <mergeCell ref="F233:G233"/>
    <mergeCell ref="F234:G234"/>
    <mergeCell ref="B337:L344"/>
    <mergeCell ref="B151:L151"/>
    <mergeCell ref="B179:L179"/>
    <mergeCell ref="B196:L196"/>
    <mergeCell ref="B224:E224"/>
    <mergeCell ref="B261:L262"/>
    <mergeCell ref="F277:G277"/>
    <mergeCell ref="H277:I277"/>
    <mergeCell ref="B248:L248"/>
    <mergeCell ref="H295:L295"/>
    <mergeCell ref="E264:L264"/>
    <mergeCell ref="E295:G295"/>
    <mergeCell ref="B297:D297"/>
    <mergeCell ref="E297:G297"/>
    <mergeCell ref="H297:L297"/>
    <mergeCell ref="B298:D298"/>
    <mergeCell ref="E298:G298"/>
    <mergeCell ref="B271:C271"/>
    <mergeCell ref="D271:L271"/>
    <mergeCell ref="B239:E239"/>
    <mergeCell ref="B240:E240"/>
    <mergeCell ref="F239:L239"/>
    <mergeCell ref="F240:L240"/>
    <mergeCell ref="F238:G238"/>
    <mergeCell ref="B12:L12"/>
    <mergeCell ref="B50:L50"/>
    <mergeCell ref="B317:L317"/>
    <mergeCell ref="B138:L138"/>
    <mergeCell ref="B140:L147"/>
    <mergeCell ref="B153:L160"/>
    <mergeCell ref="B168:L175"/>
    <mergeCell ref="B185:L192"/>
    <mergeCell ref="B198:L205"/>
    <mergeCell ref="B211:L218"/>
    <mergeCell ref="B250:L257"/>
    <mergeCell ref="J277:K277"/>
    <mergeCell ref="B244:L244"/>
    <mergeCell ref="B293:L293"/>
    <mergeCell ref="B246:C246"/>
    <mergeCell ref="F224:G224"/>
    <mergeCell ref="B275:L275"/>
    <mergeCell ref="B222:L222"/>
    <mergeCell ref="B164:L164"/>
    <mergeCell ref="B209:L209"/>
    <mergeCell ref="H300:L300"/>
    <mergeCell ref="B180:C180"/>
    <mergeCell ref="B120:B124"/>
    <mergeCell ref="C120:E124"/>
    <mergeCell ref="B265:C266"/>
    <mergeCell ref="B334:L335"/>
    <mergeCell ref="B320:L321"/>
    <mergeCell ref="B280:K280"/>
    <mergeCell ref="B285:K285"/>
    <mergeCell ref="B277:E277"/>
    <mergeCell ref="B281:E281"/>
    <mergeCell ref="F281:G281"/>
    <mergeCell ref="B323:L330"/>
    <mergeCell ref="B318:L318"/>
    <mergeCell ref="B332:L332"/>
    <mergeCell ref="B282:E282"/>
    <mergeCell ref="F282:G282"/>
    <mergeCell ref="H282:I282"/>
    <mergeCell ref="J282:K282"/>
    <mergeCell ref="B283:E283"/>
    <mergeCell ref="F283:G283"/>
    <mergeCell ref="H283:I283"/>
    <mergeCell ref="B273:L273"/>
    <mergeCell ref="H286:I286"/>
    <mergeCell ref="J286:K286"/>
    <mergeCell ref="B287:E287"/>
    <mergeCell ref="F287:G287"/>
    <mergeCell ref="B278:E278"/>
    <mergeCell ref="B207:L207"/>
    <mergeCell ref="B220:L220"/>
    <mergeCell ref="B227:E227"/>
    <mergeCell ref="B228:E228"/>
    <mergeCell ref="B229:E229"/>
    <mergeCell ref="B230:E230"/>
    <mergeCell ref="F166:H166"/>
    <mergeCell ref="B166:E166"/>
    <mergeCell ref="B181:C181"/>
    <mergeCell ref="F229:G229"/>
    <mergeCell ref="F230:G230"/>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11 D61:D64 B337 B250 B323 B168 B185 B153 D66:D69 D56:D59 B198 B140" xr:uid="{E379505B-D91B-4E43-940B-064026C049A7}">
      <formula1>1000</formula1>
    </dataValidation>
    <dataValidation type="list" allowBlank="1" showInputMessage="1" showErrorMessage="1" sqref="J278:J279 J281:J283 J286:J288" xr:uid="{8F65FAE4-2CFA-49F5-8C9C-CB644ED2FE70}">
      <formula1>"X"</formula1>
    </dataValidation>
    <dataValidation type="whole" allowBlank="1" showInputMessage="1" showErrorMessage="1" sqref="H278:H279 F278:F279 H281:H283 F281:F283 F286:F288 H286:H288" xr:uid="{3492143C-ED7B-475B-990E-5856E4513B24}">
      <formula1>0</formula1>
      <formula2>1000000</formula2>
    </dataValidation>
    <dataValidation allowBlank="1" showInputMessage="1" showErrorMessage="1" sqref="C85:L134"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4" xr:uid="{A6DE4642-E626-4479-9D16-1EFFD6D417CA}">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83"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1" min="1" max="11" man="1"/>
    <brk id="135" min="1" max="11" man="1"/>
    <brk id="272"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D246 D181</xm:sqref>
        </x14:dataValidation>
        <x14:dataValidation type="list" allowBlank="1" showInputMessage="1" showErrorMessage="1" xr:uid="{BF5279A7-72E2-4760-9C2B-100DEDB15E01}">
          <x14:formula1>
            <xm:f>Variables!$D$40:$D$41</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F166</xm:sqref>
        </x14:dataValidation>
        <x14:dataValidation type="list" allowBlank="1" showInputMessage="1" showErrorMessage="1" xr:uid="{979FE9B0-0996-4456-86A8-5C535AAB2C27}">
          <x14:formula1>
            <xm:f>Variables!$D$48:$D$50</xm:f>
          </x14:formula1>
          <xm:sqref>F225:F238</xm:sqref>
        </x14:dataValidation>
        <x14:dataValidation type="list" allowBlank="1" showInputMessage="1" showErrorMessage="1" xr:uid="{E568B9E8-2651-4359-AA23-09BC455951DF}">
          <x14:formula1>
            <xm:f>Variables!$D$58:$D$61</xm:f>
          </x14:formula1>
          <xm:sqref>E296:E309</xm:sqref>
        </x14:dataValidation>
        <x14:dataValidation type="list" allowBlank="1" showInputMessage="1" showErrorMessage="1" xr:uid="{B2FAED16-C7E4-4DA5-8534-173DAD645720}">
          <x14:formula1>
            <xm:f>Variables!$D$52:$D$56</xm:f>
          </x14:formula1>
          <xm:sqref>D265 D267 D269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7" width="9.453125" style="8" customWidth="1"/>
    <col min="18" max="16384" width="9.453125" style="8"/>
  </cols>
  <sheetData>
    <row r="1" spans="1:16" x14ac:dyDescent="0.35">
      <c r="O1" s="8" t="s">
        <v>417</v>
      </c>
      <c r="P1" s="8" t="s">
        <v>417</v>
      </c>
    </row>
    <row r="2" spans="1:16" x14ac:dyDescent="0.35">
      <c r="B2" s="10" t="str">
        <f>IF(Intro!$G$21="English",O3,P3)</f>
        <v>PUBLIC</v>
      </c>
      <c r="C2" s="10"/>
      <c r="O2" s="9" t="s">
        <v>149</v>
      </c>
      <c r="P2" s="9" t="s">
        <v>159</v>
      </c>
    </row>
    <row r="3" spans="1:16" x14ac:dyDescent="0.35">
      <c r="B3" s="12"/>
      <c r="C3" s="12"/>
      <c r="O3" s="2" t="s">
        <v>117</v>
      </c>
      <c r="P3" s="2" t="s">
        <v>117</v>
      </c>
    </row>
    <row r="4" spans="1:16" s="2" customFormat="1" x14ac:dyDescent="0.35">
      <c r="A4" s="1"/>
      <c r="B4" s="382" t="str">
        <f>Info!B4</f>
        <v>QUESTIONNAIRE À L’INTENTION DES ACHETEURS</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CÂBLES DE BÂTIMENTS NON ARMÉS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COMMENTAIRES PUBLICS</v>
      </c>
      <c r="C8" s="291"/>
      <c r="D8" s="291"/>
      <c r="E8" s="291"/>
      <c r="F8" s="291"/>
      <c r="G8" s="291"/>
      <c r="H8" s="291"/>
      <c r="I8" s="291"/>
      <c r="J8" s="291"/>
      <c r="K8" s="291"/>
      <c r="L8" s="292"/>
      <c r="M8" s="8"/>
      <c r="O8" s="8" t="s">
        <v>41</v>
      </c>
      <c r="P8" s="8" t="s">
        <v>89</v>
      </c>
    </row>
    <row r="9" spans="1:16" x14ac:dyDescent="0.35">
      <c r="B9" s="17"/>
      <c r="C9" s="23"/>
      <c r="D9" s="24"/>
      <c r="E9" s="24"/>
      <c r="F9" s="24"/>
      <c r="G9" s="24"/>
      <c r="H9" s="24"/>
      <c r="I9" s="24"/>
      <c r="J9" s="24"/>
      <c r="K9" s="24"/>
      <c r="L9" s="18"/>
      <c r="M9" s="8"/>
    </row>
    <row r="10" spans="1:16" x14ac:dyDescent="0.35">
      <c r="B10" s="317" t="str">
        <f>IF(Intro!$G$21="English",O10,P10)</f>
        <v>Si votre entreprise désire ajouter des commentaires concernant vos réponses, vous les inscrivez ici. Indiquez à quelle question se rapportent vos commentaires.</v>
      </c>
      <c r="C10" s="318"/>
      <c r="D10" s="318"/>
      <c r="E10" s="318"/>
      <c r="F10" s="318"/>
      <c r="G10" s="318"/>
      <c r="H10" s="318"/>
      <c r="I10" s="318"/>
      <c r="J10" s="318"/>
      <c r="K10" s="318"/>
      <c r="L10" s="319"/>
      <c r="M10" s="8"/>
      <c r="O10" s="19" t="s">
        <v>132</v>
      </c>
      <c r="P10" s="8" t="s">
        <v>278</v>
      </c>
    </row>
    <row r="11" spans="1:16" x14ac:dyDescent="0.35">
      <c r="B11" s="42"/>
      <c r="C11" s="23"/>
      <c r="D11" s="24"/>
      <c r="E11" s="24"/>
      <c r="F11" s="24"/>
      <c r="G11" s="24"/>
      <c r="H11" s="24"/>
      <c r="I11" s="24"/>
      <c r="J11" s="24"/>
      <c r="K11" s="24"/>
      <c r="L11" s="18"/>
      <c r="M11" s="8"/>
      <c r="O11" s="99" t="s">
        <v>413</v>
      </c>
      <c r="P11" s="99" t="s">
        <v>414</v>
      </c>
    </row>
    <row r="12" spans="1:16" ht="28" x14ac:dyDescent="0.35">
      <c r="A12" s="6" t="s">
        <v>451</v>
      </c>
      <c r="B12" s="42"/>
      <c r="C12" s="125" t="str">
        <f>IF(Intro!$G$21="English",O11,P11)</f>
        <v>Onglet et question</v>
      </c>
      <c r="D12" s="503" t="str">
        <f>IF(Intro!$G$21="English",O12,P12)</f>
        <v>Commentaires</v>
      </c>
      <c r="E12" s="504"/>
      <c r="F12" s="504"/>
      <c r="G12" s="504"/>
      <c r="H12" s="504"/>
      <c r="I12" s="504"/>
      <c r="J12" s="504"/>
      <c r="K12" s="504"/>
      <c r="L12" s="505"/>
      <c r="M12" s="8"/>
      <c r="O12" s="19" t="s">
        <v>179</v>
      </c>
      <c r="P12" s="8" t="s">
        <v>180</v>
      </c>
    </row>
    <row r="13" spans="1:16" x14ac:dyDescent="0.35">
      <c r="B13" s="488" t="str">
        <f>IF(Intro!$G$21="English",O13,P13)</f>
        <v>Commentaire 1</v>
      </c>
      <c r="C13" s="491"/>
      <c r="D13" s="494"/>
      <c r="E13" s="495"/>
      <c r="F13" s="495"/>
      <c r="G13" s="495"/>
      <c r="H13" s="495"/>
      <c r="I13" s="495"/>
      <c r="J13" s="495"/>
      <c r="K13" s="495"/>
      <c r="L13" s="496"/>
      <c r="M13" s="8"/>
      <c r="O13" s="19" t="s">
        <v>181</v>
      </c>
      <c r="P13" s="8" t="s">
        <v>182</v>
      </c>
    </row>
    <row r="14" spans="1:16" x14ac:dyDescent="0.35">
      <c r="B14" s="489"/>
      <c r="C14" s="492"/>
      <c r="D14" s="497"/>
      <c r="E14" s="498"/>
      <c r="F14" s="498"/>
      <c r="G14" s="498"/>
      <c r="H14" s="498"/>
      <c r="I14" s="498"/>
      <c r="J14" s="498"/>
      <c r="K14" s="498"/>
      <c r="L14" s="499"/>
      <c r="M14" s="8"/>
      <c r="O14" s="19"/>
    </row>
    <row r="15" spans="1:16" x14ac:dyDescent="0.35">
      <c r="B15" s="489"/>
      <c r="C15" s="492"/>
      <c r="D15" s="497"/>
      <c r="E15" s="498"/>
      <c r="F15" s="498"/>
      <c r="G15" s="498"/>
      <c r="H15" s="498"/>
      <c r="I15" s="498"/>
      <c r="J15" s="498"/>
      <c r="K15" s="498"/>
      <c r="L15" s="499"/>
      <c r="M15" s="8"/>
      <c r="O15" s="19"/>
    </row>
    <row r="16" spans="1:16" x14ac:dyDescent="0.35">
      <c r="B16" s="489"/>
      <c r="C16" s="492"/>
      <c r="D16" s="497"/>
      <c r="E16" s="498"/>
      <c r="F16" s="498"/>
      <c r="G16" s="498"/>
      <c r="H16" s="498"/>
      <c r="I16" s="498"/>
      <c r="J16" s="498"/>
      <c r="K16" s="498"/>
      <c r="L16" s="499"/>
      <c r="M16" s="8"/>
      <c r="O16" s="19"/>
    </row>
    <row r="17" spans="2:16" x14ac:dyDescent="0.35">
      <c r="B17" s="489"/>
      <c r="C17" s="492"/>
      <c r="D17" s="497"/>
      <c r="E17" s="498"/>
      <c r="F17" s="498"/>
      <c r="G17" s="498"/>
      <c r="H17" s="498"/>
      <c r="I17" s="498"/>
      <c r="J17" s="498"/>
      <c r="K17" s="498"/>
      <c r="L17" s="499"/>
      <c r="M17" s="8"/>
      <c r="O17" s="19"/>
    </row>
    <row r="18" spans="2:16" x14ac:dyDescent="0.35">
      <c r="B18" s="489"/>
      <c r="C18" s="492"/>
      <c r="D18" s="497"/>
      <c r="E18" s="498"/>
      <c r="F18" s="498"/>
      <c r="G18" s="498"/>
      <c r="H18" s="498"/>
      <c r="I18" s="498"/>
      <c r="J18" s="498"/>
      <c r="K18" s="498"/>
      <c r="L18" s="499"/>
      <c r="M18" s="8"/>
      <c r="O18" s="19"/>
    </row>
    <row r="19" spans="2:16" x14ac:dyDescent="0.35">
      <c r="B19" s="489"/>
      <c r="C19" s="492"/>
      <c r="D19" s="497"/>
      <c r="E19" s="498"/>
      <c r="F19" s="498"/>
      <c r="G19" s="498"/>
      <c r="H19" s="498"/>
      <c r="I19" s="498"/>
      <c r="J19" s="498"/>
      <c r="K19" s="498"/>
      <c r="L19" s="499"/>
      <c r="M19" s="8"/>
      <c r="O19" s="19"/>
    </row>
    <row r="20" spans="2:16" x14ac:dyDescent="0.35">
      <c r="B20" s="489"/>
      <c r="C20" s="492"/>
      <c r="D20" s="497"/>
      <c r="E20" s="498"/>
      <c r="F20" s="498"/>
      <c r="G20" s="498"/>
      <c r="H20" s="498"/>
      <c r="I20" s="498"/>
      <c r="J20" s="498"/>
      <c r="K20" s="498"/>
      <c r="L20" s="499"/>
      <c r="M20" s="8"/>
      <c r="O20" s="19"/>
    </row>
    <row r="21" spans="2:16" x14ac:dyDescent="0.35">
      <c r="B21" s="489"/>
      <c r="C21" s="492"/>
      <c r="D21" s="497"/>
      <c r="E21" s="498"/>
      <c r="F21" s="498"/>
      <c r="G21" s="498"/>
      <c r="H21" s="498"/>
      <c r="I21" s="498"/>
      <c r="J21" s="498"/>
      <c r="K21" s="498"/>
      <c r="L21" s="499"/>
      <c r="M21" s="8"/>
      <c r="O21" s="19"/>
    </row>
    <row r="22" spans="2:16" x14ac:dyDescent="0.35">
      <c r="B22" s="490"/>
      <c r="C22" s="493"/>
      <c r="D22" s="500"/>
      <c r="E22" s="501"/>
      <c r="F22" s="501"/>
      <c r="G22" s="501"/>
      <c r="H22" s="501"/>
      <c r="I22" s="501"/>
      <c r="J22" s="501"/>
      <c r="K22" s="501"/>
      <c r="L22" s="502"/>
      <c r="M22" s="8"/>
      <c r="O22" s="19"/>
    </row>
    <row r="23" spans="2:16" x14ac:dyDescent="0.35">
      <c r="B23" s="488" t="str">
        <f>IF(Intro!$G$21="English",O23,P23)</f>
        <v>Commentaire 2</v>
      </c>
      <c r="C23" s="491"/>
      <c r="D23" s="494"/>
      <c r="E23" s="495"/>
      <c r="F23" s="495"/>
      <c r="G23" s="495"/>
      <c r="H23" s="495"/>
      <c r="I23" s="495"/>
      <c r="J23" s="495"/>
      <c r="K23" s="495"/>
      <c r="L23" s="496"/>
      <c r="M23" s="8"/>
      <c r="O23" s="19" t="s">
        <v>183</v>
      </c>
      <c r="P23" s="8" t="s">
        <v>184</v>
      </c>
    </row>
    <row r="24" spans="2:16" x14ac:dyDescent="0.35">
      <c r="B24" s="489"/>
      <c r="C24" s="492"/>
      <c r="D24" s="497"/>
      <c r="E24" s="498"/>
      <c r="F24" s="498"/>
      <c r="G24" s="498"/>
      <c r="H24" s="498"/>
      <c r="I24" s="498"/>
      <c r="J24" s="498"/>
      <c r="K24" s="498"/>
      <c r="L24" s="499"/>
      <c r="M24" s="8"/>
    </row>
    <row r="25" spans="2:16" x14ac:dyDescent="0.35">
      <c r="B25" s="489"/>
      <c r="C25" s="492"/>
      <c r="D25" s="497"/>
      <c r="E25" s="498"/>
      <c r="F25" s="498"/>
      <c r="G25" s="498"/>
      <c r="H25" s="498"/>
      <c r="I25" s="498"/>
      <c r="J25" s="498"/>
      <c r="K25" s="498"/>
      <c r="L25" s="499"/>
      <c r="M25" s="8"/>
      <c r="O25" s="19"/>
    </row>
    <row r="26" spans="2:16" x14ac:dyDescent="0.35">
      <c r="B26" s="489"/>
      <c r="C26" s="492"/>
      <c r="D26" s="497"/>
      <c r="E26" s="498"/>
      <c r="F26" s="498"/>
      <c r="G26" s="498"/>
      <c r="H26" s="498"/>
      <c r="I26" s="498"/>
      <c r="J26" s="498"/>
      <c r="K26" s="498"/>
      <c r="L26" s="499"/>
      <c r="M26" s="8"/>
      <c r="O26" s="19"/>
    </row>
    <row r="27" spans="2:16" x14ac:dyDescent="0.35">
      <c r="B27" s="489"/>
      <c r="C27" s="492"/>
      <c r="D27" s="497"/>
      <c r="E27" s="498"/>
      <c r="F27" s="498"/>
      <c r="G27" s="498"/>
      <c r="H27" s="498"/>
      <c r="I27" s="498"/>
      <c r="J27" s="498"/>
      <c r="K27" s="498"/>
      <c r="L27" s="499"/>
      <c r="M27" s="8"/>
    </row>
    <row r="28" spans="2:16" x14ac:dyDescent="0.35">
      <c r="B28" s="489"/>
      <c r="C28" s="492"/>
      <c r="D28" s="497"/>
      <c r="E28" s="498"/>
      <c r="F28" s="498"/>
      <c r="G28" s="498"/>
      <c r="H28" s="498"/>
      <c r="I28" s="498"/>
      <c r="J28" s="498"/>
      <c r="K28" s="498"/>
      <c r="L28" s="499"/>
      <c r="M28" s="8"/>
    </row>
    <row r="29" spans="2:16" x14ac:dyDescent="0.35">
      <c r="B29" s="489"/>
      <c r="C29" s="492"/>
      <c r="D29" s="497"/>
      <c r="E29" s="498"/>
      <c r="F29" s="498"/>
      <c r="G29" s="498"/>
      <c r="H29" s="498"/>
      <c r="I29" s="498"/>
      <c r="J29" s="498"/>
      <c r="K29" s="498"/>
      <c r="L29" s="499"/>
      <c r="M29" s="8"/>
      <c r="O29" s="19"/>
    </row>
    <row r="30" spans="2:16" x14ac:dyDescent="0.35">
      <c r="B30" s="489"/>
      <c r="C30" s="492"/>
      <c r="D30" s="497"/>
      <c r="E30" s="498"/>
      <c r="F30" s="498"/>
      <c r="G30" s="498"/>
      <c r="H30" s="498"/>
      <c r="I30" s="498"/>
      <c r="J30" s="498"/>
      <c r="K30" s="498"/>
      <c r="L30" s="499"/>
      <c r="M30" s="8"/>
      <c r="O30" s="19"/>
    </row>
    <row r="31" spans="2:16" x14ac:dyDescent="0.35">
      <c r="B31" s="489"/>
      <c r="C31" s="492"/>
      <c r="D31" s="497"/>
      <c r="E31" s="498"/>
      <c r="F31" s="498"/>
      <c r="G31" s="498"/>
      <c r="H31" s="498"/>
      <c r="I31" s="498"/>
      <c r="J31" s="498"/>
      <c r="K31" s="498"/>
      <c r="L31" s="499"/>
      <c r="M31" s="8"/>
      <c r="O31" s="19"/>
    </row>
    <row r="32" spans="2:16" x14ac:dyDescent="0.35">
      <c r="B32" s="490"/>
      <c r="C32" s="493"/>
      <c r="D32" s="500"/>
      <c r="E32" s="501"/>
      <c r="F32" s="501"/>
      <c r="G32" s="501"/>
      <c r="H32" s="501"/>
      <c r="I32" s="501"/>
      <c r="J32" s="501"/>
      <c r="K32" s="501"/>
      <c r="L32" s="502"/>
      <c r="M32" s="8"/>
      <c r="O32" s="19"/>
    </row>
    <row r="33" spans="2:16" x14ac:dyDescent="0.35">
      <c r="B33" s="488" t="str">
        <f>IF(Intro!$G$21="English",O33,P33)</f>
        <v>Commentaire 3</v>
      </c>
      <c r="C33" s="491"/>
      <c r="D33" s="494"/>
      <c r="E33" s="495"/>
      <c r="F33" s="495"/>
      <c r="G33" s="495"/>
      <c r="H33" s="495"/>
      <c r="I33" s="495"/>
      <c r="J33" s="495"/>
      <c r="K33" s="495"/>
      <c r="L33" s="496"/>
      <c r="M33" s="8"/>
      <c r="O33" s="19" t="s">
        <v>185</v>
      </c>
      <c r="P33" s="8" t="s">
        <v>186</v>
      </c>
    </row>
    <row r="34" spans="2:16" x14ac:dyDescent="0.35">
      <c r="B34" s="489"/>
      <c r="C34" s="492"/>
      <c r="D34" s="497"/>
      <c r="E34" s="498"/>
      <c r="F34" s="498"/>
      <c r="G34" s="498"/>
      <c r="H34" s="498"/>
      <c r="I34" s="498"/>
      <c r="J34" s="498"/>
      <c r="K34" s="498"/>
      <c r="L34" s="499"/>
      <c r="M34" s="8"/>
      <c r="O34" s="19"/>
    </row>
    <row r="35" spans="2:16" x14ac:dyDescent="0.35">
      <c r="B35" s="489"/>
      <c r="C35" s="492"/>
      <c r="D35" s="497"/>
      <c r="E35" s="498"/>
      <c r="F35" s="498"/>
      <c r="G35" s="498"/>
      <c r="H35" s="498"/>
      <c r="I35" s="498"/>
      <c r="J35" s="498"/>
      <c r="K35" s="498"/>
      <c r="L35" s="499"/>
      <c r="M35" s="8"/>
      <c r="O35" s="19"/>
    </row>
    <row r="36" spans="2:16" x14ac:dyDescent="0.35">
      <c r="B36" s="489"/>
      <c r="C36" s="492"/>
      <c r="D36" s="497"/>
      <c r="E36" s="498"/>
      <c r="F36" s="498"/>
      <c r="G36" s="498"/>
      <c r="H36" s="498"/>
      <c r="I36" s="498"/>
      <c r="J36" s="498"/>
      <c r="K36" s="498"/>
      <c r="L36" s="499"/>
      <c r="M36" s="8"/>
      <c r="O36" s="19"/>
    </row>
    <row r="37" spans="2:16" x14ac:dyDescent="0.35">
      <c r="B37" s="489"/>
      <c r="C37" s="492"/>
      <c r="D37" s="497"/>
      <c r="E37" s="498"/>
      <c r="F37" s="498"/>
      <c r="G37" s="498"/>
      <c r="H37" s="498"/>
      <c r="I37" s="498"/>
      <c r="J37" s="498"/>
      <c r="K37" s="498"/>
      <c r="L37" s="499"/>
      <c r="M37" s="8"/>
      <c r="O37" s="19"/>
    </row>
    <row r="38" spans="2:16" x14ac:dyDescent="0.35">
      <c r="B38" s="489"/>
      <c r="C38" s="492"/>
      <c r="D38" s="497"/>
      <c r="E38" s="498"/>
      <c r="F38" s="498"/>
      <c r="G38" s="498"/>
      <c r="H38" s="498"/>
      <c r="I38" s="498"/>
      <c r="J38" s="498"/>
      <c r="K38" s="498"/>
      <c r="L38" s="499"/>
      <c r="M38" s="8"/>
      <c r="O38" s="19"/>
    </row>
    <row r="39" spans="2:16" x14ac:dyDescent="0.35">
      <c r="B39" s="489"/>
      <c r="C39" s="492"/>
      <c r="D39" s="497"/>
      <c r="E39" s="498"/>
      <c r="F39" s="498"/>
      <c r="G39" s="498"/>
      <c r="H39" s="498"/>
      <c r="I39" s="498"/>
      <c r="J39" s="498"/>
      <c r="K39" s="498"/>
      <c r="L39" s="499"/>
      <c r="M39" s="8"/>
      <c r="O39" s="19"/>
    </row>
    <row r="40" spans="2:16" x14ac:dyDescent="0.35">
      <c r="B40" s="489"/>
      <c r="C40" s="492"/>
      <c r="D40" s="497"/>
      <c r="E40" s="498"/>
      <c r="F40" s="498"/>
      <c r="G40" s="498"/>
      <c r="H40" s="498"/>
      <c r="I40" s="498"/>
      <c r="J40" s="498"/>
      <c r="K40" s="498"/>
      <c r="L40" s="499"/>
      <c r="M40" s="8"/>
      <c r="O40" s="19"/>
    </row>
    <row r="41" spans="2:16" x14ac:dyDescent="0.35">
      <c r="B41" s="489"/>
      <c r="C41" s="492"/>
      <c r="D41" s="497"/>
      <c r="E41" s="498"/>
      <c r="F41" s="498"/>
      <c r="G41" s="498"/>
      <c r="H41" s="498"/>
      <c r="I41" s="498"/>
      <c r="J41" s="498"/>
      <c r="K41" s="498"/>
      <c r="L41" s="499"/>
      <c r="M41" s="8"/>
      <c r="O41" s="19"/>
    </row>
    <row r="42" spans="2:16" x14ac:dyDescent="0.35">
      <c r="B42" s="490"/>
      <c r="C42" s="493"/>
      <c r="D42" s="500"/>
      <c r="E42" s="501"/>
      <c r="F42" s="501"/>
      <c r="G42" s="501"/>
      <c r="H42" s="501"/>
      <c r="I42" s="501"/>
      <c r="J42" s="501"/>
      <c r="K42" s="501"/>
      <c r="L42" s="502"/>
      <c r="M42" s="8"/>
      <c r="O42" s="19"/>
    </row>
    <row r="43" spans="2:16" x14ac:dyDescent="0.35">
      <c r="B43" s="488" t="str">
        <f>IF(Intro!$G$21="English",O43,P43)</f>
        <v>Commentaire 4</v>
      </c>
      <c r="C43" s="491"/>
      <c r="D43" s="494"/>
      <c r="E43" s="495"/>
      <c r="F43" s="495"/>
      <c r="G43" s="495"/>
      <c r="H43" s="495"/>
      <c r="I43" s="495"/>
      <c r="J43" s="495"/>
      <c r="K43" s="495"/>
      <c r="L43" s="496"/>
      <c r="M43" s="8"/>
      <c r="O43" s="19" t="s">
        <v>187</v>
      </c>
      <c r="P43" s="8" t="s">
        <v>188</v>
      </c>
    </row>
    <row r="44" spans="2:16" x14ac:dyDescent="0.35">
      <c r="B44" s="489"/>
      <c r="C44" s="492"/>
      <c r="D44" s="497"/>
      <c r="E44" s="498"/>
      <c r="F44" s="498"/>
      <c r="G44" s="498"/>
      <c r="H44" s="498"/>
      <c r="I44" s="498"/>
      <c r="J44" s="498"/>
      <c r="K44" s="498"/>
      <c r="L44" s="499"/>
      <c r="M44" s="8"/>
      <c r="O44" s="19"/>
    </row>
    <row r="45" spans="2:16" x14ac:dyDescent="0.35">
      <c r="B45" s="489"/>
      <c r="C45" s="492"/>
      <c r="D45" s="497"/>
      <c r="E45" s="498"/>
      <c r="F45" s="498"/>
      <c r="G45" s="498"/>
      <c r="H45" s="498"/>
      <c r="I45" s="498"/>
      <c r="J45" s="498"/>
      <c r="K45" s="498"/>
      <c r="L45" s="499"/>
      <c r="M45" s="8"/>
      <c r="O45" s="19"/>
    </row>
    <row r="46" spans="2:16" x14ac:dyDescent="0.35">
      <c r="B46" s="489"/>
      <c r="C46" s="492"/>
      <c r="D46" s="497"/>
      <c r="E46" s="498"/>
      <c r="F46" s="498"/>
      <c r="G46" s="498"/>
      <c r="H46" s="498"/>
      <c r="I46" s="498"/>
      <c r="J46" s="498"/>
      <c r="K46" s="498"/>
      <c r="L46" s="499"/>
      <c r="M46" s="8"/>
      <c r="O46" s="19"/>
    </row>
    <row r="47" spans="2:16" x14ac:dyDescent="0.35">
      <c r="B47" s="489"/>
      <c r="C47" s="492"/>
      <c r="D47" s="497"/>
      <c r="E47" s="498"/>
      <c r="F47" s="498"/>
      <c r="G47" s="498"/>
      <c r="H47" s="498"/>
      <c r="I47" s="498"/>
      <c r="J47" s="498"/>
      <c r="K47" s="498"/>
      <c r="L47" s="499"/>
      <c r="M47" s="8"/>
      <c r="O47" s="19"/>
    </row>
    <row r="48" spans="2:16" x14ac:dyDescent="0.35">
      <c r="B48" s="489"/>
      <c r="C48" s="492"/>
      <c r="D48" s="497"/>
      <c r="E48" s="498"/>
      <c r="F48" s="498"/>
      <c r="G48" s="498"/>
      <c r="H48" s="498"/>
      <c r="I48" s="498"/>
      <c r="J48" s="498"/>
      <c r="K48" s="498"/>
      <c r="L48" s="499"/>
      <c r="M48" s="8"/>
      <c r="O48" s="19"/>
    </row>
    <row r="49" spans="1:16" x14ac:dyDescent="0.35">
      <c r="B49" s="489"/>
      <c r="C49" s="492"/>
      <c r="D49" s="497"/>
      <c r="E49" s="498"/>
      <c r="F49" s="498"/>
      <c r="G49" s="498"/>
      <c r="H49" s="498"/>
      <c r="I49" s="498"/>
      <c r="J49" s="498"/>
      <c r="K49" s="498"/>
      <c r="L49" s="499"/>
      <c r="M49" s="8"/>
      <c r="O49" s="19"/>
    </row>
    <row r="50" spans="1:16" x14ac:dyDescent="0.35">
      <c r="B50" s="489"/>
      <c r="C50" s="492"/>
      <c r="D50" s="497"/>
      <c r="E50" s="498"/>
      <c r="F50" s="498"/>
      <c r="G50" s="498"/>
      <c r="H50" s="498"/>
      <c r="I50" s="498"/>
      <c r="J50" s="498"/>
      <c r="K50" s="498"/>
      <c r="L50" s="499"/>
      <c r="M50" s="8"/>
      <c r="O50" s="19"/>
    </row>
    <row r="51" spans="1:16" x14ac:dyDescent="0.35">
      <c r="B51" s="489"/>
      <c r="C51" s="492"/>
      <c r="D51" s="497"/>
      <c r="E51" s="498"/>
      <c r="F51" s="498"/>
      <c r="G51" s="498"/>
      <c r="H51" s="498"/>
      <c r="I51" s="498"/>
      <c r="J51" s="498"/>
      <c r="K51" s="498"/>
      <c r="L51" s="499"/>
      <c r="M51" s="8"/>
      <c r="O51" s="19"/>
    </row>
    <row r="52" spans="1:16" x14ac:dyDescent="0.35">
      <c r="B52" s="490"/>
      <c r="C52" s="493"/>
      <c r="D52" s="500"/>
      <c r="E52" s="501"/>
      <c r="F52" s="501"/>
      <c r="G52" s="501"/>
      <c r="H52" s="501"/>
      <c r="I52" s="501"/>
      <c r="J52" s="501"/>
      <c r="K52" s="501"/>
      <c r="L52" s="502"/>
      <c r="M52" s="8"/>
      <c r="O52" s="19"/>
    </row>
    <row r="53" spans="1:16" x14ac:dyDescent="0.35">
      <c r="B53" s="488" t="str">
        <f>IF(Intro!$G$21="English",O53,P53)</f>
        <v>Commentaire 5</v>
      </c>
      <c r="C53" s="491"/>
      <c r="D53" s="494"/>
      <c r="E53" s="495"/>
      <c r="F53" s="495"/>
      <c r="G53" s="495"/>
      <c r="H53" s="495"/>
      <c r="I53" s="495"/>
      <c r="J53" s="495"/>
      <c r="K53" s="495"/>
      <c r="L53" s="496"/>
      <c r="M53" s="8"/>
      <c r="O53" s="19" t="s">
        <v>189</v>
      </c>
      <c r="P53" s="8" t="s">
        <v>190</v>
      </c>
    </row>
    <row r="54" spans="1:16" x14ac:dyDescent="0.35">
      <c r="B54" s="489"/>
      <c r="C54" s="492"/>
      <c r="D54" s="497"/>
      <c r="E54" s="498"/>
      <c r="F54" s="498"/>
      <c r="G54" s="498"/>
      <c r="H54" s="498"/>
      <c r="I54" s="498"/>
      <c r="J54" s="498"/>
      <c r="K54" s="498"/>
      <c r="L54" s="499"/>
      <c r="M54" s="8"/>
      <c r="O54" s="19"/>
    </row>
    <row r="55" spans="1:16" x14ac:dyDescent="0.35">
      <c r="B55" s="489"/>
      <c r="C55" s="492"/>
      <c r="D55" s="497"/>
      <c r="E55" s="498"/>
      <c r="F55" s="498"/>
      <c r="G55" s="498"/>
      <c r="H55" s="498"/>
      <c r="I55" s="498"/>
      <c r="J55" s="498"/>
      <c r="K55" s="498"/>
      <c r="L55" s="499"/>
      <c r="M55" s="8"/>
      <c r="O55" s="19"/>
    </row>
    <row r="56" spans="1:16" x14ac:dyDescent="0.35">
      <c r="B56" s="489"/>
      <c r="C56" s="492"/>
      <c r="D56" s="497"/>
      <c r="E56" s="498"/>
      <c r="F56" s="498"/>
      <c r="G56" s="498"/>
      <c r="H56" s="498"/>
      <c r="I56" s="498"/>
      <c r="J56" s="498"/>
      <c r="K56" s="498"/>
      <c r="L56" s="499"/>
      <c r="M56" s="8"/>
      <c r="O56" s="19"/>
    </row>
    <row r="57" spans="1:16" x14ac:dyDescent="0.35">
      <c r="B57" s="489"/>
      <c r="C57" s="492"/>
      <c r="D57" s="497"/>
      <c r="E57" s="498"/>
      <c r="F57" s="498"/>
      <c r="G57" s="498"/>
      <c r="H57" s="498"/>
      <c r="I57" s="498"/>
      <c r="J57" s="498"/>
      <c r="K57" s="498"/>
      <c r="L57" s="499"/>
      <c r="M57" s="8"/>
      <c r="O57" s="19"/>
    </row>
    <row r="58" spans="1:16" x14ac:dyDescent="0.35">
      <c r="B58" s="489"/>
      <c r="C58" s="492"/>
      <c r="D58" s="497"/>
      <c r="E58" s="498"/>
      <c r="F58" s="498"/>
      <c r="G58" s="498"/>
      <c r="H58" s="498"/>
      <c r="I58" s="498"/>
      <c r="J58" s="498"/>
      <c r="K58" s="498"/>
      <c r="L58" s="499"/>
      <c r="M58" s="8"/>
      <c r="O58" s="19"/>
    </row>
    <row r="59" spans="1:16" x14ac:dyDescent="0.35">
      <c r="B59" s="489"/>
      <c r="C59" s="492"/>
      <c r="D59" s="497"/>
      <c r="E59" s="498"/>
      <c r="F59" s="498"/>
      <c r="G59" s="498"/>
      <c r="H59" s="498"/>
      <c r="I59" s="498"/>
      <c r="J59" s="498"/>
      <c r="K59" s="498"/>
      <c r="L59" s="499"/>
      <c r="M59" s="8"/>
      <c r="O59" s="19"/>
    </row>
    <row r="60" spans="1:16" x14ac:dyDescent="0.35">
      <c r="B60" s="489"/>
      <c r="C60" s="492"/>
      <c r="D60" s="497"/>
      <c r="E60" s="498"/>
      <c r="F60" s="498"/>
      <c r="G60" s="498"/>
      <c r="H60" s="498"/>
      <c r="I60" s="498"/>
      <c r="J60" s="498"/>
      <c r="K60" s="498"/>
      <c r="L60" s="499"/>
      <c r="M60" s="8"/>
      <c r="O60" s="19"/>
    </row>
    <row r="61" spans="1:16" x14ac:dyDescent="0.35">
      <c r="B61" s="489"/>
      <c r="C61" s="492"/>
      <c r="D61" s="497"/>
      <c r="E61" s="498"/>
      <c r="F61" s="498"/>
      <c r="G61" s="498"/>
      <c r="H61" s="498"/>
      <c r="I61" s="498"/>
      <c r="J61" s="498"/>
      <c r="K61" s="498"/>
      <c r="L61" s="499"/>
      <c r="M61" s="8"/>
      <c r="O61" s="19"/>
    </row>
    <row r="62" spans="1:16" x14ac:dyDescent="0.35">
      <c r="B62" s="490"/>
      <c r="C62" s="493"/>
      <c r="D62" s="500"/>
      <c r="E62" s="501"/>
      <c r="F62" s="501"/>
      <c r="G62" s="501"/>
      <c r="H62" s="501"/>
      <c r="I62" s="501"/>
      <c r="J62" s="501"/>
      <c r="K62" s="501"/>
      <c r="L62" s="502"/>
      <c r="M62" s="8"/>
      <c r="O62" s="19"/>
    </row>
    <row r="63" spans="1:16" s="63" customFormat="1" x14ac:dyDescent="0.35">
      <c r="A63" s="61"/>
      <c r="B63" s="1"/>
      <c r="C63" s="62"/>
      <c r="D63" s="62"/>
      <c r="E63" s="62"/>
      <c r="F63" s="62"/>
      <c r="G63" s="62"/>
      <c r="H63" s="62"/>
      <c r="I63" s="62"/>
      <c r="J63" s="62"/>
      <c r="K63" s="62"/>
      <c r="L63" s="62"/>
      <c r="N63" s="64"/>
    </row>
  </sheetData>
  <sheetProtection algorithmName="SHA-512" hashValue="AY710lGmrnyzL0K2+rQU+dAiu0Q9li/kTQEjX4Yyj4/c59m4nXPwPLsRu1QQ1P4QYNXPzQpXmOBRUoHXLvUgQQ==" saltValue="QbJAseUy8ofJPxtpj6g5kQ==" spinCount="100000" sheet="1" objects="1" scenarios="1" selectLockedCells="1"/>
  <mergeCells count="21">
    <mergeCell ref="B10:L10"/>
    <mergeCell ref="D12:L12"/>
    <mergeCell ref="B13:B22"/>
    <mergeCell ref="C13:C22"/>
    <mergeCell ref="B4:L4"/>
    <mergeCell ref="B5:L5"/>
    <mergeCell ref="B6:L6"/>
    <mergeCell ref="B8:L8"/>
    <mergeCell ref="D13:L22"/>
    <mergeCell ref="B23:B32"/>
    <mergeCell ref="C23:C32"/>
    <mergeCell ref="D23:L32"/>
    <mergeCell ref="B33:B42"/>
    <mergeCell ref="C33:C42"/>
    <mergeCell ref="D33:L42"/>
    <mergeCell ref="B43:B52"/>
    <mergeCell ref="C43:C52"/>
    <mergeCell ref="D43:L52"/>
    <mergeCell ref="B53:B62"/>
    <mergeCell ref="C53:C62"/>
    <mergeCell ref="D53:L6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9" width="15.54296875" style="8" customWidth="1"/>
    <col min="20" max="16384" width="9.453125" style="8"/>
  </cols>
  <sheetData>
    <row r="1" spans="1:16" x14ac:dyDescent="0.35">
      <c r="O1" s="8" t="s">
        <v>417</v>
      </c>
      <c r="P1" s="8" t="s">
        <v>417</v>
      </c>
    </row>
    <row r="2" spans="1:16" x14ac:dyDescent="0.35">
      <c r="B2" s="10" t="str">
        <f>IF(Intro!$G$21="English",O3,P3)</f>
        <v>PROTÉGÉ</v>
      </c>
      <c r="C2" s="10"/>
      <c r="D2" s="10"/>
      <c r="O2" s="9" t="s">
        <v>149</v>
      </c>
      <c r="P2" s="9" t="s">
        <v>159</v>
      </c>
    </row>
    <row r="3" spans="1:16" x14ac:dyDescent="0.35">
      <c r="B3" s="12"/>
      <c r="C3" s="12"/>
      <c r="D3" s="12"/>
      <c r="O3" s="77" t="s">
        <v>357</v>
      </c>
      <c r="P3" s="77" t="s">
        <v>358</v>
      </c>
    </row>
    <row r="4" spans="1:16" s="2" customFormat="1" x14ac:dyDescent="0.35">
      <c r="A4" s="1"/>
      <c r="B4" s="382" t="str">
        <f>Info!B4</f>
        <v>QUESTIONNAIRE À L’INTENTION DES ACHETEURS</v>
      </c>
      <c r="C4" s="279"/>
      <c r="D4" s="279"/>
      <c r="E4" s="279"/>
      <c r="F4" s="279"/>
      <c r="G4" s="279"/>
      <c r="H4" s="279"/>
      <c r="I4" s="279"/>
      <c r="J4" s="279"/>
      <c r="K4" s="279"/>
      <c r="L4" s="280"/>
      <c r="M4" s="13"/>
      <c r="N4" s="13"/>
      <c r="O4" s="20"/>
      <c r="P4" s="20"/>
    </row>
    <row r="5" spans="1:16" s="2" customFormat="1" x14ac:dyDescent="0.35">
      <c r="A5" s="1"/>
      <c r="B5" s="447" t="str">
        <f>Info!B5</f>
        <v>NQ-2026-003</v>
      </c>
      <c r="C5" s="282"/>
      <c r="D5" s="282"/>
      <c r="E5" s="282"/>
      <c r="F5" s="282"/>
      <c r="G5" s="282"/>
      <c r="H5" s="282"/>
      <c r="I5" s="282"/>
      <c r="J5" s="282"/>
      <c r="K5" s="282"/>
      <c r="L5" s="283"/>
      <c r="M5" s="13"/>
      <c r="N5" s="13"/>
      <c r="O5" s="20"/>
      <c r="P5" s="20"/>
    </row>
    <row r="6" spans="1:16" s="4" customFormat="1" x14ac:dyDescent="0.35">
      <c r="A6" s="1"/>
      <c r="B6" s="447" t="str">
        <f>Info!B6</f>
        <v>CÂBLES DE BÂTIMENTS NON ARMÉS</v>
      </c>
      <c r="C6" s="282"/>
      <c r="D6" s="282"/>
      <c r="E6" s="282"/>
      <c r="F6" s="282"/>
      <c r="G6" s="282"/>
      <c r="H6" s="282"/>
      <c r="I6" s="282"/>
      <c r="J6" s="282"/>
      <c r="K6" s="282"/>
      <c r="L6" s="283"/>
      <c r="M6" s="20"/>
      <c r="N6" s="20"/>
      <c r="O6" s="16"/>
      <c r="P6" s="16"/>
    </row>
    <row r="7" spans="1:16" s="4" customFormat="1" x14ac:dyDescent="0.35">
      <c r="A7" s="1"/>
      <c r="B7" s="100"/>
      <c r="C7" s="101"/>
      <c r="D7" s="101"/>
      <c r="E7" s="101"/>
      <c r="F7" s="101"/>
      <c r="G7" s="101"/>
      <c r="H7" s="101"/>
      <c r="I7" s="101"/>
      <c r="J7" s="101"/>
      <c r="K7" s="101"/>
      <c r="L7" s="102"/>
      <c r="M7" s="20"/>
      <c r="N7" s="20"/>
      <c r="O7" s="21"/>
    </row>
    <row r="8" spans="1:16" s="4" customFormat="1" x14ac:dyDescent="0.35">
      <c r="A8" s="1"/>
      <c r="B8" s="451" t="str">
        <f>Public!B8</f>
        <v>Les questions suivantes font référence aux marchandises comme définies dans la description du produit de l'onglet Intro.</v>
      </c>
      <c r="C8" s="452"/>
      <c r="D8" s="452"/>
      <c r="E8" s="452"/>
      <c r="F8" s="452"/>
      <c r="G8" s="452"/>
      <c r="H8" s="452"/>
      <c r="I8" s="452"/>
      <c r="J8" s="452"/>
      <c r="K8" s="452"/>
      <c r="L8" s="453"/>
      <c r="M8" s="20"/>
      <c r="N8" s="20"/>
      <c r="O8" s="16"/>
      <c r="P8" s="16"/>
    </row>
    <row r="9" spans="1:16" s="4" customFormat="1" x14ac:dyDescent="0.35">
      <c r="A9" s="1"/>
      <c r="B9" s="451" t="str">
        <f>Public!B9</f>
        <v>Des informations sur le produit et un glossaire de termes sont disponibles dans l'onglet Info.</v>
      </c>
      <c r="C9" s="452"/>
      <c r="D9" s="452"/>
      <c r="E9" s="452"/>
      <c r="F9" s="452"/>
      <c r="G9" s="452"/>
      <c r="H9" s="452"/>
      <c r="I9" s="452"/>
      <c r="J9" s="452"/>
      <c r="K9" s="452"/>
      <c r="L9" s="453"/>
      <c r="M9" s="20"/>
      <c r="N9" s="20"/>
      <c r="O9" s="16"/>
    </row>
    <row r="10" spans="1:16" s="4" customFormat="1" x14ac:dyDescent="0.35">
      <c r="A10" s="1"/>
      <c r="B10" s="451" t="str">
        <f>IF(Intro!$G$21="English",O10,P10)</f>
        <v xml:space="preserve">Utilisez l'onglet AddPro si vous avez besoin de plus d'espace.
</v>
      </c>
      <c r="C10" s="452"/>
      <c r="D10" s="452"/>
      <c r="E10" s="452"/>
      <c r="F10" s="452"/>
      <c r="G10" s="452"/>
      <c r="H10" s="452"/>
      <c r="I10" s="452"/>
      <c r="J10" s="452"/>
      <c r="K10" s="452"/>
      <c r="L10" s="453"/>
      <c r="M10" s="20"/>
      <c r="N10" s="20"/>
      <c r="O10" s="16" t="s">
        <v>191</v>
      </c>
      <c r="P10" s="16" t="str">
        <f>"Utilisez l'onglet AddPro si vous avez besoin de plus d'espace."&amp;CHAR(10)</f>
        <v xml:space="preserve">Utilisez l'onglet AddPro si vous avez besoin de plus d'espace.
</v>
      </c>
    </row>
    <row r="11" spans="1:16" s="4" customFormat="1" x14ac:dyDescent="0.35">
      <c r="A11" s="1"/>
      <c r="B11" s="100"/>
      <c r="C11" s="101"/>
      <c r="D11" s="101"/>
      <c r="E11" s="101"/>
      <c r="F11" s="101"/>
      <c r="G11" s="101"/>
      <c r="H11" s="101"/>
      <c r="I11" s="101"/>
      <c r="J11" s="101"/>
      <c r="K11" s="101"/>
      <c r="L11" s="102"/>
      <c r="M11" s="20"/>
      <c r="N11" s="20"/>
      <c r="O11" s="21"/>
    </row>
    <row r="12" spans="1:16" s="4" customFormat="1" x14ac:dyDescent="0.35">
      <c r="A12" s="1"/>
      <c r="B12" s="451" t="str">
        <f>IF(Intro!$G$21="English",O12,P12)</f>
        <v>Pour les questions de cet onglet, notez ce qui suit :</v>
      </c>
      <c r="C12" s="452"/>
      <c r="D12" s="452"/>
      <c r="E12" s="452"/>
      <c r="F12" s="452"/>
      <c r="G12" s="452"/>
      <c r="H12" s="452"/>
      <c r="I12" s="452"/>
      <c r="J12" s="452"/>
      <c r="K12" s="452"/>
      <c r="L12" s="453"/>
      <c r="M12" s="20"/>
      <c r="N12" s="20"/>
      <c r="O12" s="16" t="s">
        <v>299</v>
      </c>
      <c r="P12" s="16" t="s">
        <v>300</v>
      </c>
    </row>
    <row r="13" spans="1:16" s="4" customFormat="1" x14ac:dyDescent="0.35">
      <c r="A13" s="1"/>
      <c r="B13" s="454" t="str">
        <f>IF(Intro!$G$21="English",O13,P13)</f>
        <v>• Déclarez toutes les valeurs en dollars canadiens.</v>
      </c>
      <c r="C13" s="455"/>
      <c r="D13" s="455"/>
      <c r="E13" s="455"/>
      <c r="F13" s="455"/>
      <c r="G13" s="455"/>
      <c r="H13" s="455"/>
      <c r="I13" s="455"/>
      <c r="J13" s="455"/>
      <c r="K13" s="455"/>
      <c r="L13" s="456"/>
      <c r="M13" s="20"/>
      <c r="N13" s="20"/>
      <c r="O13" s="16" t="s">
        <v>320</v>
      </c>
      <c r="P13" s="16" t="s">
        <v>321</v>
      </c>
    </row>
    <row r="14" spans="1:16" s="4" customFormat="1" x14ac:dyDescent="0.35">
      <c r="A14" s="1"/>
      <c r="B14" s="15"/>
      <c r="C14" s="15"/>
      <c r="D14" s="15"/>
      <c r="E14" s="3"/>
      <c r="F14" s="3"/>
      <c r="G14" s="3"/>
      <c r="H14" s="3"/>
      <c r="I14" s="3"/>
      <c r="J14" s="3"/>
      <c r="K14" s="3"/>
      <c r="L14" s="3"/>
      <c r="O14" s="16"/>
      <c r="P14" s="16"/>
    </row>
    <row r="15" spans="1:16" x14ac:dyDescent="0.35">
      <c r="B15" s="284" t="str">
        <f>IF(Intro!$G$21="English",O15,P15)</f>
        <v>ACHATS</v>
      </c>
      <c r="C15" s="285"/>
      <c r="D15" s="285"/>
      <c r="E15" s="285"/>
      <c r="F15" s="285"/>
      <c r="G15" s="285"/>
      <c r="H15" s="285"/>
      <c r="I15" s="285"/>
      <c r="J15" s="285"/>
      <c r="K15" s="285"/>
      <c r="L15" s="286"/>
      <c r="M15" s="8"/>
      <c r="O15" s="8" t="s">
        <v>359</v>
      </c>
      <c r="P15" s="8" t="s">
        <v>360</v>
      </c>
    </row>
    <row r="16" spans="1:16" x14ac:dyDescent="0.35">
      <c r="B16" s="419" t="s">
        <v>9</v>
      </c>
      <c r="C16" s="420"/>
      <c r="D16" s="420"/>
      <c r="E16" s="420"/>
      <c r="F16" s="420"/>
      <c r="G16" s="420"/>
      <c r="H16" s="420"/>
      <c r="I16" s="420"/>
      <c r="J16" s="420"/>
      <c r="K16" s="420"/>
      <c r="L16" s="421"/>
      <c r="M16" s="8"/>
    </row>
    <row r="17" spans="2:16" x14ac:dyDescent="0.35">
      <c r="B17" s="17"/>
      <c r="C17" s="23"/>
      <c r="D17" s="23"/>
      <c r="E17" s="24"/>
      <c r="F17" s="24"/>
      <c r="G17" s="24"/>
      <c r="H17" s="24"/>
      <c r="I17" s="24"/>
      <c r="J17" s="24"/>
      <c r="K17" s="24"/>
      <c r="L17" s="18"/>
      <c r="M17" s="8"/>
    </row>
    <row r="18" spans="2:16" x14ac:dyDescent="0.35">
      <c r="B18" s="317" t="str">
        <f>IF(Intro!$G$21="English",O18,P18)</f>
        <v>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v>
      </c>
      <c r="C18" s="318"/>
      <c r="D18" s="318"/>
      <c r="E18" s="318"/>
      <c r="F18" s="318"/>
      <c r="G18" s="318"/>
      <c r="H18" s="318"/>
      <c r="I18" s="318"/>
      <c r="J18" s="318"/>
      <c r="K18" s="318"/>
      <c r="L18" s="319"/>
      <c r="M18" s="8"/>
      <c r="O18" s="19" t="s">
        <v>279</v>
      </c>
      <c r="P18" s="8" t="s">
        <v>389</v>
      </c>
    </row>
    <row r="19" spans="2:16" x14ac:dyDescent="0.35">
      <c r="B19" s="317"/>
      <c r="C19" s="318"/>
      <c r="D19" s="318"/>
      <c r="E19" s="318"/>
      <c r="F19" s="318"/>
      <c r="G19" s="318"/>
      <c r="H19" s="318"/>
      <c r="I19" s="318"/>
      <c r="J19" s="318"/>
      <c r="K19" s="318"/>
      <c r="L19" s="319"/>
      <c r="M19" s="8"/>
      <c r="O19" s="19"/>
    </row>
    <row r="20" spans="2:16" x14ac:dyDescent="0.35">
      <c r="B20" s="42"/>
      <c r="C20" s="23"/>
      <c r="D20" s="23"/>
      <c r="E20" s="24"/>
      <c r="F20" s="24"/>
      <c r="G20" s="24"/>
      <c r="H20" s="24"/>
      <c r="I20" s="24"/>
      <c r="J20" s="24"/>
      <c r="K20" s="24"/>
      <c r="L20" s="18"/>
      <c r="M20" s="8"/>
      <c r="O20" s="19"/>
    </row>
    <row r="21" spans="2:16" x14ac:dyDescent="0.35">
      <c r="B21" s="42"/>
      <c r="C21" s="8"/>
      <c r="D21" s="29"/>
      <c r="E21" s="29"/>
      <c r="F21" s="8"/>
      <c r="G21" s="8"/>
      <c r="H21" s="541">
        <f>Variables!B6</f>
        <v>2023</v>
      </c>
      <c r="I21" s="541">
        <f>H21+1</f>
        <v>2024</v>
      </c>
      <c r="J21" s="541">
        <f>I21+1</f>
        <v>2025</v>
      </c>
      <c r="K21" s="541" t="str">
        <f>IF(Intro!$G$21="English",Variables!B9,Variables!C9)</f>
        <v>janv.-mars 2025</v>
      </c>
      <c r="L21" s="548" t="str">
        <f>IF(Intro!$G$21="English",Variables!B10,Variables!C10)</f>
        <v>janv.-mars 2026</v>
      </c>
      <c r="M21" s="8"/>
      <c r="O21" s="19"/>
    </row>
    <row r="22" spans="2:16" x14ac:dyDescent="0.35">
      <c r="B22" s="42"/>
      <c r="C22" s="8"/>
      <c r="D22" s="29"/>
      <c r="E22" s="29"/>
      <c r="F22" s="8"/>
      <c r="G22" s="8"/>
      <c r="H22" s="542"/>
      <c r="I22" s="542"/>
      <c r="J22" s="542"/>
      <c r="K22" s="542"/>
      <c r="L22" s="549"/>
      <c r="M22" s="8"/>
      <c r="O22" s="19"/>
    </row>
    <row r="23" spans="2:16" x14ac:dyDescent="0.35">
      <c r="B23" s="325" t="s">
        <v>14</v>
      </c>
      <c r="C23" s="326"/>
      <c r="D23" s="326"/>
      <c r="E23" s="526" t="str">
        <f>IF(Intro!$G$21="English",Variables!$B$23,Variables!$C$23)</f>
        <v>mètres</v>
      </c>
      <c r="F23" s="526"/>
      <c r="G23" s="526"/>
      <c r="H23" s="86"/>
      <c r="I23" s="86"/>
      <c r="J23" s="86"/>
      <c r="K23" s="86"/>
      <c r="L23" s="87"/>
      <c r="M23" s="8"/>
    </row>
    <row r="24" spans="2:16" x14ac:dyDescent="0.35">
      <c r="B24" s="325"/>
      <c r="C24" s="326"/>
      <c r="D24" s="326"/>
      <c r="E24" s="526" t="str">
        <f>IF(Intro!G$21="English","net delivered purchase value (CAD)","valeur d'achat nette rendue (CAD)")</f>
        <v>valeur d'achat nette rendue (CAD)</v>
      </c>
      <c r="F24" s="526"/>
      <c r="G24" s="526"/>
      <c r="H24" s="86"/>
      <c r="I24" s="86"/>
      <c r="J24" s="86"/>
      <c r="K24" s="86"/>
      <c r="L24" s="87"/>
      <c r="M24" s="8"/>
    </row>
    <row r="25" spans="2:16" ht="14.5" thickBot="1" x14ac:dyDescent="0.4">
      <c r="B25" s="524"/>
      <c r="C25" s="525"/>
      <c r="D25" s="525"/>
      <c r="E25" s="521" t="str">
        <f>"$ / "&amp;IF(Intro!$G$21="English",Variables!$B$24,Variables!$C$24)</f>
        <v>$ / mètre</v>
      </c>
      <c r="F25" s="521"/>
      <c r="G25" s="521"/>
      <c r="H25" s="97" t="str">
        <f>IF(H23=0,"-",H24/H23)</f>
        <v>-</v>
      </c>
      <c r="I25" s="97" t="str">
        <f>IF(I23=0,"-",I24/I23)</f>
        <v>-</v>
      </c>
      <c r="J25" s="97" t="str">
        <f>IF(J23=0,"-",J24/J23)</f>
        <v>-</v>
      </c>
      <c r="K25" s="97" t="str">
        <f t="shared" ref="K25:L25" si="0">IF(K23=0,"-",K24/K23)</f>
        <v>-</v>
      </c>
      <c r="L25" s="98" t="str">
        <f t="shared" si="0"/>
        <v>-</v>
      </c>
      <c r="M25" s="8"/>
    </row>
    <row r="26" spans="2:16" x14ac:dyDescent="0.35">
      <c r="B26" s="522" t="str">
        <f>IF(Intro!$G$21="English",Variables!B30,Variables!C30)</f>
        <v>la Chine</v>
      </c>
      <c r="C26" s="523"/>
      <c r="D26" s="523"/>
      <c r="E26" s="536" t="str">
        <f>IF(Intro!$G$21="English",Variables!$B$23,Variables!$C$23)</f>
        <v>mètres</v>
      </c>
      <c r="F26" s="536"/>
      <c r="G26" s="536"/>
      <c r="H26" s="86"/>
      <c r="I26" s="86"/>
      <c r="J26" s="86"/>
      <c r="K26" s="86"/>
      <c r="L26" s="87"/>
      <c r="M26" s="8"/>
    </row>
    <row r="27" spans="2:16" x14ac:dyDescent="0.35">
      <c r="B27" s="325"/>
      <c r="C27" s="326"/>
      <c r="D27" s="326"/>
      <c r="E27" s="526" t="str">
        <f>IF(Intro!G$21="English","net delivered purchase value (CAD)","valeur d'achat nette rendue (CAD)")</f>
        <v>valeur d'achat nette rendue (CAD)</v>
      </c>
      <c r="F27" s="526"/>
      <c r="G27" s="526"/>
      <c r="H27" s="86"/>
      <c r="I27" s="86"/>
      <c r="J27" s="86"/>
      <c r="K27" s="86"/>
      <c r="L27" s="87"/>
      <c r="M27" s="8"/>
    </row>
    <row r="28" spans="2:16" ht="14.5" thickBot="1" x14ac:dyDescent="0.4">
      <c r="B28" s="524"/>
      <c r="C28" s="525"/>
      <c r="D28" s="525"/>
      <c r="E28" s="521" t="str">
        <f>"$ / "&amp;IF(Intro!$G$21="English",Variables!$B$24,Variables!$C$24)</f>
        <v>$ / mètre</v>
      </c>
      <c r="F28" s="521"/>
      <c r="G28" s="521"/>
      <c r="H28" s="97" t="str">
        <f>IF(H26=0,"-",H27/H26)</f>
        <v>-</v>
      </c>
      <c r="I28" s="97" t="str">
        <f>IF(I26=0,"-",I27/I26)</f>
        <v>-</v>
      </c>
      <c r="J28" s="97" t="str">
        <f>IF(J26=0,"-",J27/J26)</f>
        <v>-</v>
      </c>
      <c r="K28" s="97" t="str">
        <f t="shared" ref="K28:L28" si="1">IF(K26=0,"-",K27/K26)</f>
        <v>-</v>
      </c>
      <c r="L28" s="98" t="str">
        <f t="shared" si="1"/>
        <v>-</v>
      </c>
      <c r="M28" s="8"/>
    </row>
    <row r="29" spans="2:16" x14ac:dyDescent="0.35">
      <c r="B29" s="522" t="str">
        <f>IF(Intro!$G$21="English",Variables!B31,Variables!C31)</f>
        <v>États-Unis</v>
      </c>
      <c r="C29" s="523"/>
      <c r="D29" s="523"/>
      <c r="E29" s="536" t="str">
        <f>IF(Intro!$G$21="English",Variables!$B$23,Variables!$C$23)</f>
        <v>mètres</v>
      </c>
      <c r="F29" s="536"/>
      <c r="G29" s="536"/>
      <c r="H29" s="86"/>
      <c r="I29" s="86"/>
      <c r="J29" s="86"/>
      <c r="K29" s="86"/>
      <c r="L29" s="87"/>
      <c r="M29" s="8"/>
    </row>
    <row r="30" spans="2:16" x14ac:dyDescent="0.35">
      <c r="B30" s="325"/>
      <c r="C30" s="326"/>
      <c r="D30" s="326"/>
      <c r="E30" s="526" t="str">
        <f>IF(Intro!G$21="English","net delivered purchase value (CAD)","valeur d'achat nette rendue (CAD)")</f>
        <v>valeur d'achat nette rendue (CAD)</v>
      </c>
      <c r="F30" s="526"/>
      <c r="G30" s="526"/>
      <c r="H30" s="86"/>
      <c r="I30" s="86"/>
      <c r="J30" s="86"/>
      <c r="K30" s="86"/>
      <c r="L30" s="87"/>
      <c r="M30" s="8"/>
    </row>
    <row r="31" spans="2:16" ht="14.5" thickBot="1" x14ac:dyDescent="0.4">
      <c r="B31" s="524"/>
      <c r="C31" s="525"/>
      <c r="D31" s="525"/>
      <c r="E31" s="521" t="str">
        <f>"$ / "&amp;IF(Intro!$G$21="English",Variables!$B$24,Variables!$C$24)</f>
        <v>$ / mètre</v>
      </c>
      <c r="F31" s="521"/>
      <c r="G31" s="521"/>
      <c r="H31" s="97" t="str">
        <f>IF(H29=0,"-",H30/H29)</f>
        <v>-</v>
      </c>
      <c r="I31" s="97" t="str">
        <f>IF(I29=0,"-",I30/I29)</f>
        <v>-</v>
      </c>
      <c r="J31" s="97" t="str">
        <f>IF(J29=0,"-",J30/J29)</f>
        <v>-</v>
      </c>
      <c r="K31" s="97" t="str">
        <f t="shared" ref="K31:L31" si="2">IF(K29=0,"-",K30/K29)</f>
        <v>-</v>
      </c>
      <c r="L31" s="98" t="str">
        <f t="shared" si="2"/>
        <v>-</v>
      </c>
      <c r="M31" s="8"/>
    </row>
    <row r="32" spans="2:16" x14ac:dyDescent="0.35">
      <c r="B32" s="522" t="str">
        <f>IF(Intro!$G$21="English",Variables!B32&amp;" (list below)",Variables!C32&amp;" (énumérer ci-dessous)")</f>
        <v>Autres pays (énumérer ci-dessous)</v>
      </c>
      <c r="C32" s="523"/>
      <c r="D32" s="523"/>
      <c r="E32" s="536" t="str">
        <f>IF(Intro!$G$21="English",Variables!$B$23,Variables!$C$23)</f>
        <v>mètres</v>
      </c>
      <c r="F32" s="536"/>
      <c r="G32" s="536"/>
      <c r="H32" s="86"/>
      <c r="I32" s="86"/>
      <c r="J32" s="86"/>
      <c r="K32" s="86"/>
      <c r="L32" s="87"/>
      <c r="M32" s="8"/>
    </row>
    <row r="33" spans="1:19" x14ac:dyDescent="0.35">
      <c r="B33" s="544"/>
      <c r="C33" s="545"/>
      <c r="D33" s="545"/>
      <c r="E33" s="526" t="str">
        <f>IF(Intro!G$21="English","net delivered purchase value (CAD)","valeur d'achat nette rendue (CAD)")</f>
        <v>valeur d'achat nette rendue (CAD)</v>
      </c>
      <c r="F33" s="526"/>
      <c r="G33" s="526"/>
      <c r="H33" s="86"/>
      <c r="I33" s="86"/>
      <c r="J33" s="86"/>
      <c r="K33" s="86"/>
      <c r="L33" s="87"/>
      <c r="M33" s="8"/>
    </row>
    <row r="34" spans="1:19" ht="14.5" thickBot="1" x14ac:dyDescent="0.4">
      <c r="B34" s="546"/>
      <c r="C34" s="547"/>
      <c r="D34" s="547"/>
      <c r="E34" s="521" t="str">
        <f>"$ / "&amp;IF(Intro!$G$21="English",Variables!$B$24,Variables!$C$24)</f>
        <v>$ / mètre</v>
      </c>
      <c r="F34" s="521"/>
      <c r="G34" s="521"/>
      <c r="H34" s="97" t="str">
        <f>IF(H32=0,"-",H33/H32)</f>
        <v>-</v>
      </c>
      <c r="I34" s="97" t="str">
        <f>IF(I32=0,"-",I33/I32)</f>
        <v>-</v>
      </c>
      <c r="J34" s="97" t="str">
        <f>IF(J32=0,"-",J33/J32)</f>
        <v>-</v>
      </c>
      <c r="K34" s="97" t="str">
        <f t="shared" ref="K34:L34" si="3">IF(K32=0,"-",K33/K32)</f>
        <v>-</v>
      </c>
      <c r="L34" s="98" t="str">
        <f t="shared" si="3"/>
        <v>-</v>
      </c>
      <c r="M34" s="8"/>
    </row>
    <row r="35" spans="1:19" x14ac:dyDescent="0.35">
      <c r="B35" s="522" t="str">
        <f>IF(Intro!$G$21="English",O35,P35)</f>
        <v>Pays d’origine inconnue - Achats auprès d'un producteur national</v>
      </c>
      <c r="C35" s="523"/>
      <c r="D35" s="523"/>
      <c r="E35" s="536" t="str">
        <f>IF(Intro!$G$21="English",Variables!$B$23,Variables!$C$23)</f>
        <v>mètres</v>
      </c>
      <c r="F35" s="536"/>
      <c r="G35" s="536"/>
      <c r="H35" s="86"/>
      <c r="I35" s="86"/>
      <c r="J35" s="86"/>
      <c r="K35" s="86"/>
      <c r="L35" s="87"/>
      <c r="M35" s="8"/>
      <c r="O35" s="8" t="s">
        <v>203</v>
      </c>
      <c r="P35" s="8" t="s">
        <v>281</v>
      </c>
    </row>
    <row r="36" spans="1:19" x14ac:dyDescent="0.35">
      <c r="B36" s="325"/>
      <c r="C36" s="326"/>
      <c r="D36" s="326"/>
      <c r="E36" s="526" t="str">
        <f>IF(Intro!G$21="English","net delivered purchase value (CAD)","valeur d'achat nette rendue (CAD)")</f>
        <v>valeur d'achat nette rendue (CAD)</v>
      </c>
      <c r="F36" s="526"/>
      <c r="G36" s="526"/>
      <c r="H36" s="86"/>
      <c r="I36" s="86"/>
      <c r="J36" s="86"/>
      <c r="K36" s="86"/>
      <c r="L36" s="87"/>
      <c r="M36" s="8"/>
    </row>
    <row r="37" spans="1:19" ht="14.5" thickBot="1" x14ac:dyDescent="0.4">
      <c r="B37" s="524"/>
      <c r="C37" s="525"/>
      <c r="D37" s="525"/>
      <c r="E37" s="521" t="str">
        <f>"$ / "&amp;IF(Intro!$G$21="English",Variables!$B$24,Variables!$C$24)</f>
        <v>$ / mètre</v>
      </c>
      <c r="F37" s="521"/>
      <c r="G37" s="521"/>
      <c r="H37" s="97" t="str">
        <f>IF(H35=0,"-",H36/H35)</f>
        <v>-</v>
      </c>
      <c r="I37" s="97" t="str">
        <f>IF(I35=0,"-",I36/I35)</f>
        <v>-</v>
      </c>
      <c r="J37" s="97" t="str">
        <f>IF(J35=0,"-",J36/J35)</f>
        <v>-</v>
      </c>
      <c r="K37" s="97" t="str">
        <f t="shared" ref="K37:L37" si="4">IF(K35=0,"-",K36/K35)</f>
        <v>-</v>
      </c>
      <c r="L37" s="98" t="str">
        <f t="shared" si="4"/>
        <v>-</v>
      </c>
      <c r="M37" s="8"/>
    </row>
    <row r="38" spans="1:19" x14ac:dyDescent="0.35">
      <c r="B38" s="309" t="str">
        <f>IF(Intro!$G$21="English",O38,P38)</f>
        <v>Pays d’origine inconnue - Achats auprès d'un autre fournisseur (énumérer ci-dessous)</v>
      </c>
      <c r="C38" s="310"/>
      <c r="D38" s="310"/>
      <c r="E38" s="537" t="str">
        <f>IF(Intro!$G$21="English",Variables!$B$23,Variables!$C$23)</f>
        <v>mètres</v>
      </c>
      <c r="F38" s="537"/>
      <c r="G38" s="537"/>
      <c r="H38" s="86"/>
      <c r="I38" s="86"/>
      <c r="J38" s="86"/>
      <c r="K38" s="86"/>
      <c r="L38" s="87"/>
      <c r="M38" s="8"/>
      <c r="O38" s="8" t="s">
        <v>303</v>
      </c>
      <c r="P38" s="8" t="s">
        <v>304</v>
      </c>
    </row>
    <row r="39" spans="1:19" x14ac:dyDescent="0.35">
      <c r="B39" s="325"/>
      <c r="C39" s="326"/>
      <c r="D39" s="326"/>
      <c r="E39" s="526" t="str">
        <f>IF(Intro!G$21="English","net delivered purchase value (CAD)","valeur d'achat nette rendue (CAD)")</f>
        <v>valeur d'achat nette rendue (CAD)</v>
      </c>
      <c r="F39" s="526"/>
      <c r="G39" s="526"/>
      <c r="H39" s="86"/>
      <c r="I39" s="86"/>
      <c r="J39" s="86"/>
      <c r="K39" s="86"/>
      <c r="L39" s="87"/>
      <c r="M39" s="8"/>
    </row>
    <row r="40" spans="1:19" ht="14.5" thickBot="1" x14ac:dyDescent="0.4">
      <c r="B40" s="325"/>
      <c r="C40" s="326"/>
      <c r="D40" s="326"/>
      <c r="E40" s="526" t="str">
        <f>"$ / "&amp;IF(Intro!$G$21="English",Variables!$B$24,Variables!$C$24)</f>
        <v>$ / mètre</v>
      </c>
      <c r="F40" s="526"/>
      <c r="G40" s="526"/>
      <c r="H40" s="97" t="str">
        <f>IF(H38=0,"-",H39/H38)</f>
        <v>-</v>
      </c>
      <c r="I40" s="97" t="str">
        <f>IF(I38=0,"-",I39/I38)</f>
        <v>-</v>
      </c>
      <c r="J40" s="97" t="str">
        <f>IF(J38=0,"-",J39/J38)</f>
        <v>-</v>
      </c>
      <c r="K40" s="97" t="str">
        <f t="shared" ref="K40:L40" si="5">IF(K38=0,"-",K39/K38)</f>
        <v>-</v>
      </c>
      <c r="L40" s="98" t="str">
        <f t="shared" si="5"/>
        <v>-</v>
      </c>
      <c r="M40" s="8"/>
    </row>
    <row r="41" spans="1:19" s="26" customFormat="1" x14ac:dyDescent="0.35">
      <c r="A41" s="55"/>
      <c r="B41" s="527"/>
      <c r="C41" s="528"/>
      <c r="D41" s="528"/>
      <c r="E41" s="528"/>
      <c r="F41" s="528"/>
      <c r="G41" s="529"/>
      <c r="H41" s="269"/>
      <c r="I41" s="269"/>
      <c r="J41" s="269"/>
      <c r="K41" s="269"/>
      <c r="L41" s="270"/>
      <c r="O41" s="8" t="s">
        <v>146</v>
      </c>
      <c r="P41" s="8" t="s">
        <v>230</v>
      </c>
      <c r="Q41" s="8"/>
      <c r="R41" s="8"/>
      <c r="S41" s="8"/>
    </row>
    <row r="42" spans="1:19" s="26" customFormat="1" x14ac:dyDescent="0.35">
      <c r="A42" s="55"/>
      <c r="B42" s="530"/>
      <c r="C42" s="531"/>
      <c r="D42" s="531"/>
      <c r="E42" s="531"/>
      <c r="F42" s="531"/>
      <c r="G42" s="532"/>
      <c r="H42" s="269"/>
      <c r="I42" s="269"/>
      <c r="J42" s="269"/>
      <c r="K42" s="269"/>
      <c r="L42" s="270"/>
      <c r="O42" s="8"/>
      <c r="P42" s="8"/>
      <c r="Q42" s="8"/>
      <c r="R42" s="8"/>
      <c r="S42" s="8"/>
    </row>
    <row r="43" spans="1:19" s="26" customFormat="1" x14ac:dyDescent="0.35">
      <c r="A43" s="55"/>
      <c r="B43" s="533"/>
      <c r="C43" s="534"/>
      <c r="D43" s="534"/>
      <c r="E43" s="534"/>
      <c r="F43" s="534"/>
      <c r="G43" s="535"/>
      <c r="H43" s="269"/>
      <c r="I43" s="269"/>
      <c r="J43" s="269"/>
      <c r="K43" s="269"/>
      <c r="L43" s="270"/>
      <c r="O43" s="8"/>
      <c r="P43" s="8"/>
      <c r="Q43" s="8"/>
      <c r="R43" s="8"/>
      <c r="S43" s="8"/>
    </row>
    <row r="44" spans="1:19" x14ac:dyDescent="0.35">
      <c r="B44" s="30"/>
      <c r="C44" s="31"/>
      <c r="D44" s="31"/>
      <c r="E44" s="32"/>
      <c r="F44" s="32"/>
      <c r="G44" s="32"/>
      <c r="H44" s="32"/>
      <c r="I44" s="32"/>
      <c r="J44" s="32"/>
      <c r="K44" s="32"/>
      <c r="L44" s="33"/>
      <c r="M44" s="8"/>
    </row>
    <row r="45" spans="1:19" x14ac:dyDescent="0.35">
      <c r="B45" s="271"/>
      <c r="C45" s="53"/>
      <c r="D45" s="53"/>
      <c r="E45" s="59"/>
      <c r="F45" s="59"/>
      <c r="G45" s="59"/>
      <c r="H45" s="53"/>
      <c r="I45" s="53"/>
      <c r="J45" s="53"/>
      <c r="K45" s="53"/>
      <c r="L45" s="54"/>
      <c r="M45" s="8"/>
    </row>
    <row r="46" spans="1:19" s="9" customFormat="1" x14ac:dyDescent="0.35">
      <c r="A46" s="6"/>
      <c r="B46" s="388" t="s">
        <v>11</v>
      </c>
      <c r="C46" s="389"/>
      <c r="D46" s="389"/>
      <c r="E46" s="389"/>
      <c r="F46" s="389"/>
      <c r="G46" s="389"/>
      <c r="H46" s="389"/>
      <c r="I46" s="389"/>
      <c r="J46" s="389"/>
      <c r="K46" s="389"/>
      <c r="L46" s="390"/>
      <c r="M46" s="41"/>
    </row>
    <row r="47" spans="1:19" s="26" customFormat="1" x14ac:dyDescent="0.35">
      <c r="A47" s="55"/>
      <c r="B47" s="65"/>
      <c r="C47" s="50"/>
      <c r="D47" s="50"/>
      <c r="E47" s="50"/>
      <c r="F47" s="50"/>
      <c r="G47" s="50"/>
      <c r="H47" s="50"/>
      <c r="I47" s="50"/>
      <c r="J47" s="50"/>
      <c r="K47" s="50"/>
      <c r="L47" s="56"/>
      <c r="O47" s="8"/>
      <c r="P47" s="8"/>
      <c r="Q47" s="8"/>
      <c r="R47" s="8"/>
      <c r="S47" s="8"/>
    </row>
    <row r="48" spans="1:19" s="26" customFormat="1" x14ac:dyDescent="0.35">
      <c r="A48" s="55"/>
      <c r="B48" s="275" t="str">
        <f>IF(Intro!$G$21="English",O48,P48)</f>
        <v>Nommez les fournisseurs les plus importants des marchandises de votre entreprise depuis le 1er janvier 2023.</v>
      </c>
      <c r="C48" s="276"/>
      <c r="D48" s="276"/>
      <c r="E48" s="276"/>
      <c r="F48" s="276"/>
      <c r="G48" s="276"/>
      <c r="H48" s="276"/>
      <c r="I48" s="276"/>
      <c r="J48" s="276"/>
      <c r="K48" s="276"/>
      <c r="L48" s="277"/>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6" customFormat="1" x14ac:dyDescent="0.35">
      <c r="A49" s="55"/>
      <c r="B49" s="65"/>
      <c r="C49" s="50"/>
      <c r="D49" s="50"/>
      <c r="E49" s="50"/>
      <c r="F49" s="50"/>
      <c r="G49" s="50"/>
      <c r="H49" s="50"/>
      <c r="I49" s="50"/>
      <c r="J49" s="50"/>
      <c r="K49" s="50"/>
      <c r="L49" s="56"/>
      <c r="O49" s="8" t="s">
        <v>73</v>
      </c>
      <c r="P49" s="8" t="s">
        <v>126</v>
      </c>
      <c r="Q49" s="8"/>
      <c r="R49" s="8"/>
      <c r="S49" s="8"/>
    </row>
    <row r="50" spans="1:19" x14ac:dyDescent="0.35">
      <c r="B50" s="93"/>
      <c r="C50" s="458" t="str">
        <f>IF(Intro!$G$21="English",O49,P49)</f>
        <v xml:space="preserve">Dénomination sociale de l'entreprise </v>
      </c>
      <c r="D50" s="458"/>
      <c r="E50" s="458"/>
      <c r="F50" s="458"/>
      <c r="G50" s="458" t="str">
        <f>IF(Intro!$G$21="English",O50,P50)</f>
        <v>Rôle dans le marché canadien</v>
      </c>
      <c r="H50" s="458"/>
      <c r="I50" s="458"/>
      <c r="J50" s="458"/>
      <c r="K50" s="458"/>
      <c r="L50" s="459"/>
      <c r="M50" s="8"/>
      <c r="O50" s="8" t="s">
        <v>133</v>
      </c>
      <c r="P50" s="8" t="s">
        <v>134</v>
      </c>
    </row>
    <row r="51" spans="1:19" x14ac:dyDescent="0.35">
      <c r="B51" s="543">
        <v>1</v>
      </c>
      <c r="C51" s="329"/>
      <c r="D51" s="329"/>
      <c r="E51" s="329"/>
      <c r="F51" s="329"/>
      <c r="G51" s="329"/>
      <c r="H51" s="329"/>
      <c r="I51" s="329"/>
      <c r="J51" s="329"/>
      <c r="K51" s="329"/>
      <c r="L51" s="330"/>
      <c r="M51" s="8"/>
    </row>
    <row r="52" spans="1:19" x14ac:dyDescent="0.35">
      <c r="B52" s="543"/>
      <c r="C52" s="329"/>
      <c r="D52" s="329"/>
      <c r="E52" s="329"/>
      <c r="F52" s="329"/>
      <c r="G52" s="329"/>
      <c r="H52" s="329"/>
      <c r="I52" s="329"/>
      <c r="J52" s="329"/>
      <c r="K52" s="329"/>
      <c r="L52" s="330"/>
      <c r="M52" s="8"/>
    </row>
    <row r="53" spans="1:19" x14ac:dyDescent="0.35">
      <c r="B53" s="506">
        <v>2</v>
      </c>
      <c r="C53" s="329"/>
      <c r="D53" s="329"/>
      <c r="E53" s="329"/>
      <c r="F53" s="329"/>
      <c r="G53" s="329"/>
      <c r="H53" s="329"/>
      <c r="I53" s="329"/>
      <c r="J53" s="329"/>
      <c r="K53" s="329"/>
      <c r="L53" s="330"/>
      <c r="M53" s="8"/>
    </row>
    <row r="54" spans="1:19" x14ac:dyDescent="0.35">
      <c r="B54" s="506"/>
      <c r="C54" s="329"/>
      <c r="D54" s="329"/>
      <c r="E54" s="329"/>
      <c r="F54" s="329"/>
      <c r="G54" s="329"/>
      <c r="H54" s="329"/>
      <c r="I54" s="329"/>
      <c r="J54" s="329"/>
      <c r="K54" s="329"/>
      <c r="L54" s="330"/>
      <c r="M54" s="8"/>
    </row>
    <row r="55" spans="1:19" x14ac:dyDescent="0.35">
      <c r="B55" s="506">
        <v>3</v>
      </c>
      <c r="C55" s="329"/>
      <c r="D55" s="329"/>
      <c r="E55" s="329"/>
      <c r="F55" s="329"/>
      <c r="G55" s="329"/>
      <c r="H55" s="329"/>
      <c r="I55" s="329"/>
      <c r="J55" s="329"/>
      <c r="K55" s="329"/>
      <c r="L55" s="330"/>
      <c r="M55" s="8"/>
    </row>
    <row r="56" spans="1:19" x14ac:dyDescent="0.35">
      <c r="B56" s="506"/>
      <c r="C56" s="329"/>
      <c r="D56" s="329"/>
      <c r="E56" s="329"/>
      <c r="F56" s="329"/>
      <c r="G56" s="329"/>
      <c r="H56" s="329"/>
      <c r="I56" s="329"/>
      <c r="J56" s="329"/>
      <c r="K56" s="329"/>
      <c r="L56" s="330"/>
      <c r="M56" s="8"/>
    </row>
    <row r="57" spans="1:19" x14ac:dyDescent="0.35">
      <c r="B57" s="506">
        <v>4</v>
      </c>
      <c r="C57" s="329"/>
      <c r="D57" s="329"/>
      <c r="E57" s="329"/>
      <c r="F57" s="329"/>
      <c r="G57" s="329"/>
      <c r="H57" s="329"/>
      <c r="I57" s="329"/>
      <c r="J57" s="329"/>
      <c r="K57" s="329"/>
      <c r="L57" s="330"/>
      <c r="M57" s="8"/>
    </row>
    <row r="58" spans="1:19" x14ac:dyDescent="0.35">
      <c r="B58" s="506"/>
      <c r="C58" s="329"/>
      <c r="D58" s="329"/>
      <c r="E58" s="329"/>
      <c r="F58" s="329"/>
      <c r="G58" s="329"/>
      <c r="H58" s="329"/>
      <c r="I58" s="329"/>
      <c r="J58" s="329"/>
      <c r="K58" s="329"/>
      <c r="L58" s="330"/>
      <c r="M58" s="8"/>
    </row>
    <row r="59" spans="1:19" x14ac:dyDescent="0.35">
      <c r="B59" s="506">
        <v>5</v>
      </c>
      <c r="C59" s="329"/>
      <c r="D59" s="329"/>
      <c r="E59" s="329"/>
      <c r="F59" s="329"/>
      <c r="G59" s="329"/>
      <c r="H59" s="329"/>
      <c r="I59" s="329"/>
      <c r="J59" s="329"/>
      <c r="K59" s="329"/>
      <c r="L59" s="330"/>
      <c r="M59" s="8"/>
    </row>
    <row r="60" spans="1:19" x14ac:dyDescent="0.35">
      <c r="B60" s="506"/>
      <c r="C60" s="329"/>
      <c r="D60" s="329"/>
      <c r="E60" s="329"/>
      <c r="F60" s="329"/>
      <c r="G60" s="329"/>
      <c r="H60" s="329"/>
      <c r="I60" s="329"/>
      <c r="J60" s="329"/>
      <c r="K60" s="329"/>
      <c r="L60" s="330"/>
      <c r="M60" s="8"/>
    </row>
    <row r="61" spans="1:19" x14ac:dyDescent="0.35">
      <c r="B61" s="506">
        <v>6</v>
      </c>
      <c r="C61" s="329"/>
      <c r="D61" s="329"/>
      <c r="E61" s="329"/>
      <c r="F61" s="329"/>
      <c r="G61" s="329"/>
      <c r="H61" s="329"/>
      <c r="I61" s="329"/>
      <c r="J61" s="329"/>
      <c r="K61" s="329"/>
      <c r="L61" s="330"/>
      <c r="M61" s="8"/>
    </row>
    <row r="62" spans="1:19" x14ac:dyDescent="0.35">
      <c r="B62" s="506"/>
      <c r="C62" s="329"/>
      <c r="D62" s="329"/>
      <c r="E62" s="329"/>
      <c r="F62" s="329"/>
      <c r="G62" s="329"/>
      <c r="H62" s="329"/>
      <c r="I62" s="329"/>
      <c r="J62" s="329"/>
      <c r="K62" s="329"/>
      <c r="L62" s="330"/>
      <c r="M62" s="8"/>
    </row>
    <row r="63" spans="1:19" x14ac:dyDescent="0.35">
      <c r="B63" s="506">
        <v>7</v>
      </c>
      <c r="C63" s="329"/>
      <c r="D63" s="329"/>
      <c r="E63" s="329"/>
      <c r="F63" s="329"/>
      <c r="G63" s="329"/>
      <c r="H63" s="329"/>
      <c r="I63" s="329"/>
      <c r="J63" s="329"/>
      <c r="K63" s="329"/>
      <c r="L63" s="330"/>
      <c r="M63" s="8"/>
    </row>
    <row r="64" spans="1:19" x14ac:dyDescent="0.35">
      <c r="B64" s="506"/>
      <c r="C64" s="329"/>
      <c r="D64" s="329"/>
      <c r="E64" s="329"/>
      <c r="F64" s="329"/>
      <c r="G64" s="329"/>
      <c r="H64" s="329"/>
      <c r="I64" s="329"/>
      <c r="J64" s="329"/>
      <c r="K64" s="329"/>
      <c r="L64" s="330"/>
      <c r="M64" s="8"/>
    </row>
    <row r="65" spans="1:19" x14ac:dyDescent="0.35">
      <c r="B65" s="506">
        <v>8</v>
      </c>
      <c r="C65" s="329"/>
      <c r="D65" s="329"/>
      <c r="E65" s="329"/>
      <c r="F65" s="329"/>
      <c r="G65" s="329"/>
      <c r="H65" s="329"/>
      <c r="I65" s="329"/>
      <c r="J65" s="329"/>
      <c r="K65" s="329"/>
      <c r="L65" s="330"/>
      <c r="M65" s="8"/>
    </row>
    <row r="66" spans="1:19" x14ac:dyDescent="0.35">
      <c r="B66" s="506"/>
      <c r="C66" s="329"/>
      <c r="D66" s="329"/>
      <c r="E66" s="329"/>
      <c r="F66" s="329"/>
      <c r="G66" s="329"/>
      <c r="H66" s="329"/>
      <c r="I66" s="329"/>
      <c r="J66" s="329"/>
      <c r="K66" s="329"/>
      <c r="L66" s="330"/>
      <c r="M66" s="8"/>
    </row>
    <row r="67" spans="1:19" x14ac:dyDescent="0.35">
      <c r="B67" s="506">
        <v>9</v>
      </c>
      <c r="C67" s="329"/>
      <c r="D67" s="329"/>
      <c r="E67" s="329"/>
      <c r="F67" s="329"/>
      <c r="G67" s="329"/>
      <c r="H67" s="329"/>
      <c r="I67" s="329"/>
      <c r="J67" s="329"/>
      <c r="K67" s="329"/>
      <c r="L67" s="330"/>
      <c r="M67" s="8"/>
    </row>
    <row r="68" spans="1:19" x14ac:dyDescent="0.35">
      <c r="B68" s="506"/>
      <c r="C68" s="329"/>
      <c r="D68" s="329"/>
      <c r="E68" s="329"/>
      <c r="F68" s="329"/>
      <c r="G68" s="329"/>
      <c r="H68" s="329"/>
      <c r="I68" s="329"/>
      <c r="J68" s="329"/>
      <c r="K68" s="329"/>
      <c r="L68" s="330"/>
      <c r="M68" s="8"/>
    </row>
    <row r="69" spans="1:19" x14ac:dyDescent="0.35">
      <c r="B69" s="506">
        <v>10</v>
      </c>
      <c r="C69" s="329"/>
      <c r="D69" s="329"/>
      <c r="E69" s="329"/>
      <c r="F69" s="329"/>
      <c r="G69" s="329"/>
      <c r="H69" s="329"/>
      <c r="I69" s="329"/>
      <c r="J69" s="329"/>
      <c r="K69" s="329"/>
      <c r="L69" s="330"/>
      <c r="M69" s="8"/>
    </row>
    <row r="70" spans="1:19" x14ac:dyDescent="0.35">
      <c r="B70" s="506"/>
      <c r="C70" s="329"/>
      <c r="D70" s="329"/>
      <c r="E70" s="329"/>
      <c r="F70" s="329"/>
      <c r="G70" s="329"/>
      <c r="H70" s="329"/>
      <c r="I70" s="329"/>
      <c r="J70" s="329"/>
      <c r="K70" s="329"/>
      <c r="L70" s="330"/>
      <c r="M70" s="8"/>
    </row>
    <row r="71" spans="1:19" s="26" customFormat="1" x14ac:dyDescent="0.35">
      <c r="A71" s="55"/>
      <c r="B71" s="66"/>
      <c r="C71" s="67"/>
      <c r="D71" s="67"/>
      <c r="E71" s="67"/>
      <c r="F71" s="67"/>
      <c r="G71" s="67"/>
      <c r="H71" s="67"/>
      <c r="I71" s="67"/>
      <c r="J71" s="67"/>
      <c r="K71" s="67"/>
      <c r="L71" s="68"/>
      <c r="O71" s="8"/>
      <c r="P71" s="8"/>
      <c r="Q71" s="8"/>
      <c r="R71" s="8"/>
      <c r="S71" s="8"/>
    </row>
    <row r="72" spans="1:19" s="9" customFormat="1" x14ac:dyDescent="0.35">
      <c r="A72" s="6"/>
      <c r="B72" s="388" t="s">
        <v>10</v>
      </c>
      <c r="C72" s="389"/>
      <c r="D72" s="389"/>
      <c r="E72" s="389"/>
      <c r="F72" s="389"/>
      <c r="G72" s="389"/>
      <c r="H72" s="389"/>
      <c r="I72" s="389"/>
      <c r="J72" s="389"/>
      <c r="K72" s="389"/>
      <c r="L72" s="390"/>
      <c r="M72" s="41"/>
    </row>
    <row r="73" spans="1:19" s="26" customFormat="1" x14ac:dyDescent="0.35">
      <c r="A73" s="55"/>
      <c r="B73" s="65"/>
      <c r="C73" s="50"/>
      <c r="D73" s="50"/>
      <c r="E73" s="50"/>
      <c r="F73" s="50"/>
      <c r="G73" s="50"/>
      <c r="H73" s="50"/>
      <c r="I73" s="50"/>
      <c r="J73" s="50"/>
      <c r="K73" s="50"/>
      <c r="L73" s="56"/>
      <c r="O73" s="8"/>
      <c r="P73" s="8"/>
      <c r="Q73" s="8"/>
      <c r="R73" s="8"/>
      <c r="S73" s="8"/>
    </row>
    <row r="74" spans="1:19" s="26" customFormat="1" x14ac:dyDescent="0.35">
      <c r="A74" s="55"/>
      <c r="B74" s="275" t="str">
        <f>IF(Intro!$G$21="English",O74,P74)</f>
        <v>Au cours des 12 derniers mois, indiquez si votre entreprise a été contactée par des producteurs ou des distributeurs pour proposer la vente des marchandises. Si tel est le cas, indiquez le pays d'origine des marchandises proposées.</v>
      </c>
      <c r="C74" s="276"/>
      <c r="D74" s="276"/>
      <c r="E74" s="276"/>
      <c r="F74" s="276"/>
      <c r="G74" s="276"/>
      <c r="H74" s="276"/>
      <c r="I74" s="276"/>
      <c r="J74" s="276"/>
      <c r="K74" s="276"/>
      <c r="L74" s="277"/>
      <c r="O74" s="8" t="s">
        <v>311</v>
      </c>
      <c r="P74" s="8" t="s">
        <v>287</v>
      </c>
      <c r="Q74" s="8"/>
      <c r="R74" s="8"/>
      <c r="S74" s="8"/>
    </row>
    <row r="75" spans="1:19" s="26" customFormat="1" x14ac:dyDescent="0.35">
      <c r="A75" s="55"/>
      <c r="B75" s="275"/>
      <c r="C75" s="276"/>
      <c r="D75" s="276"/>
      <c r="E75" s="276"/>
      <c r="F75" s="276"/>
      <c r="G75" s="276"/>
      <c r="H75" s="276"/>
      <c r="I75" s="276"/>
      <c r="J75" s="276"/>
      <c r="K75" s="276"/>
      <c r="L75" s="277"/>
      <c r="O75" s="8"/>
      <c r="P75" s="8"/>
      <c r="Q75" s="8"/>
      <c r="R75" s="8"/>
      <c r="S75" s="8"/>
    </row>
    <row r="76" spans="1:19" s="26" customFormat="1" x14ac:dyDescent="0.35">
      <c r="A76" s="55"/>
      <c r="B76" s="65"/>
      <c r="C76" s="50"/>
      <c r="D76" s="50"/>
      <c r="E76" s="50"/>
      <c r="F76" s="50"/>
      <c r="G76" s="50"/>
      <c r="H76" s="50"/>
      <c r="I76" s="50"/>
      <c r="J76" s="50"/>
      <c r="K76" s="50"/>
      <c r="L76" s="56"/>
      <c r="O76" s="8" t="s">
        <v>238</v>
      </c>
      <c r="P76" s="8" t="s">
        <v>239</v>
      </c>
      <c r="Q76" s="8"/>
      <c r="R76" s="8"/>
      <c r="S76" s="8"/>
    </row>
    <row r="77" spans="1:19" x14ac:dyDescent="0.35">
      <c r="B77" s="539"/>
      <c r="C77" s="540"/>
      <c r="D77" s="540"/>
      <c r="E77" s="422" t="str">
        <f>IF(Intro!$G$21="English",O76,P76)</f>
        <v>Producteur</v>
      </c>
      <c r="F77" s="422"/>
      <c r="G77" s="422" t="str">
        <f>IF(Intro!$G$21="English",O77,P77)</f>
        <v>Distributeur</v>
      </c>
      <c r="H77" s="422"/>
      <c r="I77" s="26"/>
      <c r="J77" s="26"/>
      <c r="K77" s="26"/>
      <c r="L77" s="57"/>
      <c r="M77" s="8"/>
      <c r="O77" s="19" t="s">
        <v>100</v>
      </c>
      <c r="P77" s="8" t="s">
        <v>125</v>
      </c>
    </row>
    <row r="78" spans="1:19" x14ac:dyDescent="0.35">
      <c r="B78" s="400" t="str">
        <f>IF(Intro!$G$21="English",O78,P78)</f>
        <v>Pays d'origine inconnue</v>
      </c>
      <c r="C78" s="401"/>
      <c r="D78" s="460"/>
      <c r="E78" s="520"/>
      <c r="F78" s="520"/>
      <c r="G78" s="520"/>
      <c r="H78" s="520"/>
      <c r="I78" s="26"/>
      <c r="J78" s="26"/>
      <c r="K78" s="26"/>
      <c r="L78" s="57"/>
      <c r="M78" s="8"/>
      <c r="O78" s="19" t="s">
        <v>237</v>
      </c>
      <c r="P78" s="8" t="s">
        <v>283</v>
      </c>
    </row>
    <row r="79" spans="1:19" x14ac:dyDescent="0.35">
      <c r="B79" s="400" t="s">
        <v>14</v>
      </c>
      <c r="C79" s="401"/>
      <c r="D79" s="460"/>
      <c r="E79" s="520"/>
      <c r="F79" s="520"/>
      <c r="G79" s="520"/>
      <c r="H79" s="520"/>
      <c r="I79" s="26"/>
      <c r="J79" s="26"/>
      <c r="K79" s="26"/>
      <c r="L79" s="57"/>
      <c r="M79" s="8"/>
    </row>
    <row r="80" spans="1:19" x14ac:dyDescent="0.35">
      <c r="B80" s="400" t="str">
        <f>IF(Intro!$G$21="English",Variables!B30,Variables!C30)</f>
        <v>la Chine</v>
      </c>
      <c r="C80" s="401"/>
      <c r="D80" s="460"/>
      <c r="E80" s="520"/>
      <c r="F80" s="520"/>
      <c r="G80" s="520"/>
      <c r="H80" s="520"/>
      <c r="I80" s="26"/>
      <c r="J80" s="26"/>
      <c r="K80" s="26"/>
      <c r="L80" s="57"/>
      <c r="M80" s="8"/>
    </row>
    <row r="81" spans="1:19" x14ac:dyDescent="0.35">
      <c r="B81" s="400" t="str">
        <f>IF(Intro!$G$21="English",Variables!B31,Variables!C31)</f>
        <v>États-Unis</v>
      </c>
      <c r="C81" s="401"/>
      <c r="D81" s="460"/>
      <c r="E81" s="338"/>
      <c r="F81" s="338"/>
      <c r="G81" s="338"/>
      <c r="H81" s="338"/>
      <c r="I81" s="26"/>
      <c r="J81" s="26"/>
      <c r="K81" s="26"/>
      <c r="L81" s="57"/>
      <c r="M81" s="8"/>
    </row>
    <row r="82" spans="1:19" x14ac:dyDescent="0.35">
      <c r="B82" s="400" t="str">
        <f>IF(Intro!$G$21="English",Variables!B32,Variables!C32)</f>
        <v>Autres pays</v>
      </c>
      <c r="C82" s="401"/>
      <c r="D82" s="460"/>
      <c r="E82" s="338"/>
      <c r="F82" s="338"/>
      <c r="G82" s="338"/>
      <c r="H82" s="338"/>
      <c r="I82" s="26"/>
      <c r="J82" s="26"/>
      <c r="K82" s="26"/>
      <c r="L82" s="57"/>
      <c r="M82" s="8"/>
    </row>
    <row r="83" spans="1:19" s="26" customFormat="1" x14ac:dyDescent="0.35">
      <c r="A83" s="55"/>
      <c r="B83" s="488" t="str">
        <f>IF(Intro!$G$21="English",Variables!B32&amp;" include: ",Variables!C32&amp;" incluent :")</f>
        <v>Autres pays incluent :</v>
      </c>
      <c r="C83" s="511"/>
      <c r="D83" s="511"/>
      <c r="E83" s="514"/>
      <c r="F83" s="514"/>
      <c r="G83" s="514"/>
      <c r="H83" s="514"/>
      <c r="I83" s="514"/>
      <c r="J83" s="514"/>
      <c r="K83" s="514"/>
      <c r="L83" s="515"/>
      <c r="O83" s="8"/>
      <c r="P83" s="8"/>
      <c r="Q83" s="8"/>
      <c r="R83" s="8"/>
      <c r="S83" s="8"/>
    </row>
    <row r="84" spans="1:19" s="26" customFormat="1" x14ac:dyDescent="0.35">
      <c r="A84" s="55"/>
      <c r="B84" s="489"/>
      <c r="C84" s="512"/>
      <c r="D84" s="512"/>
      <c r="E84" s="516"/>
      <c r="F84" s="516"/>
      <c r="G84" s="516"/>
      <c r="H84" s="516"/>
      <c r="I84" s="516"/>
      <c r="J84" s="516"/>
      <c r="K84" s="516"/>
      <c r="L84" s="517"/>
      <c r="O84" s="8"/>
      <c r="P84" s="8"/>
      <c r="Q84" s="8"/>
      <c r="R84" s="8"/>
      <c r="S84" s="8"/>
    </row>
    <row r="85" spans="1:19" s="26" customFormat="1" x14ac:dyDescent="0.35">
      <c r="A85" s="55"/>
      <c r="B85" s="489"/>
      <c r="C85" s="512"/>
      <c r="D85" s="512"/>
      <c r="E85" s="516"/>
      <c r="F85" s="516"/>
      <c r="G85" s="516"/>
      <c r="H85" s="516"/>
      <c r="I85" s="516"/>
      <c r="J85" s="516"/>
      <c r="K85" s="516"/>
      <c r="L85" s="517"/>
      <c r="O85" s="8"/>
      <c r="P85" s="8"/>
      <c r="Q85" s="8"/>
      <c r="R85" s="8"/>
      <c r="S85" s="8"/>
    </row>
    <row r="86" spans="1:19" s="26" customFormat="1" x14ac:dyDescent="0.35">
      <c r="A86" s="55"/>
      <c r="B86" s="490"/>
      <c r="C86" s="513"/>
      <c r="D86" s="513"/>
      <c r="E86" s="518"/>
      <c r="F86" s="518"/>
      <c r="G86" s="518"/>
      <c r="H86" s="518"/>
      <c r="I86" s="518"/>
      <c r="J86" s="518"/>
      <c r="K86" s="518"/>
      <c r="L86" s="519"/>
      <c r="O86" s="8"/>
      <c r="P86" s="8"/>
      <c r="Q86" s="8"/>
      <c r="R86" s="8"/>
      <c r="S86" s="8"/>
    </row>
    <row r="87" spans="1:19" s="26" customFormat="1" x14ac:dyDescent="0.35">
      <c r="A87" s="55"/>
      <c r="B87" s="66"/>
      <c r="C87" s="67"/>
      <c r="D87" s="67"/>
      <c r="E87" s="67"/>
      <c r="F87" s="67"/>
      <c r="G87" s="67"/>
      <c r="H87" s="67"/>
      <c r="I87" s="67"/>
      <c r="J87" s="67"/>
      <c r="K87" s="67"/>
      <c r="L87" s="68"/>
      <c r="O87" s="8"/>
      <c r="P87" s="8"/>
      <c r="Q87" s="8"/>
      <c r="R87" s="8"/>
      <c r="S87" s="8"/>
    </row>
    <row r="88" spans="1:19" s="4" customFormat="1" x14ac:dyDescent="0.35">
      <c r="A88" s="1"/>
      <c r="B88" s="15"/>
      <c r="C88" s="15"/>
      <c r="D88" s="15"/>
      <c r="E88" s="3"/>
      <c r="F88" s="3"/>
      <c r="G88" s="3"/>
      <c r="H88" s="3"/>
      <c r="I88" s="3"/>
      <c r="J88" s="3"/>
      <c r="K88" s="3"/>
      <c r="L88" s="3"/>
      <c r="O88" s="16"/>
      <c r="P88" s="16"/>
    </row>
    <row r="89" spans="1:19" x14ac:dyDescent="0.35">
      <c r="B89" s="284" t="str">
        <f>UPPER(IF(Intro!$G$21="English",O89,P89))</f>
        <v>DÉCISIONS D'ACHAT</v>
      </c>
      <c r="C89" s="285"/>
      <c r="D89" s="285"/>
      <c r="E89" s="285"/>
      <c r="F89" s="285"/>
      <c r="G89" s="285"/>
      <c r="H89" s="285"/>
      <c r="I89" s="285"/>
      <c r="J89" s="285"/>
      <c r="K89" s="285"/>
      <c r="L89" s="286"/>
      <c r="M89" s="8"/>
      <c r="O89" s="8" t="s">
        <v>224</v>
      </c>
      <c r="P89" s="8" t="s">
        <v>225</v>
      </c>
    </row>
    <row r="90" spans="1:19" s="9" customFormat="1" x14ac:dyDescent="0.35">
      <c r="A90" s="6"/>
      <c r="B90" s="388" t="s">
        <v>248</v>
      </c>
      <c r="C90" s="389"/>
      <c r="D90" s="389"/>
      <c r="E90" s="389"/>
      <c r="F90" s="389"/>
      <c r="G90" s="389"/>
      <c r="H90" s="389"/>
      <c r="I90" s="389"/>
      <c r="J90" s="389"/>
      <c r="K90" s="389"/>
      <c r="L90" s="390"/>
      <c r="M90" s="41"/>
    </row>
    <row r="91" spans="1:19" s="26" customFormat="1" x14ac:dyDescent="0.35">
      <c r="A91" s="55"/>
      <c r="B91" s="65"/>
      <c r="C91" s="50"/>
      <c r="D91" s="50"/>
      <c r="E91" s="50"/>
      <c r="F91" s="50"/>
      <c r="G91" s="50"/>
      <c r="H91" s="50"/>
      <c r="I91" s="50"/>
      <c r="J91" s="50"/>
      <c r="K91" s="50"/>
      <c r="L91" s="56"/>
      <c r="O91" s="8"/>
      <c r="P91" s="8"/>
      <c r="Q91" s="8"/>
      <c r="R91" s="8"/>
      <c r="S91" s="8"/>
    </row>
    <row r="92" spans="1:19" s="26" customFormat="1" x14ac:dyDescent="0.35">
      <c r="A92" s="55"/>
      <c r="B92" s="275" t="str">
        <f>IF(Intro!$G$21="English",O92,P92)</f>
        <v>Identifiez toutes les exigences qui doivent être remplies ou prises en compte avant que votre entreprise décide qu'elle doit acheter les marchandises.</v>
      </c>
      <c r="C92" s="276"/>
      <c r="D92" s="276"/>
      <c r="E92" s="276"/>
      <c r="F92" s="276"/>
      <c r="G92" s="276"/>
      <c r="H92" s="276"/>
      <c r="I92" s="276"/>
      <c r="J92" s="276"/>
      <c r="K92" s="276"/>
      <c r="L92" s="277"/>
      <c r="O92" s="8" t="s">
        <v>226</v>
      </c>
      <c r="P92" s="8" t="s">
        <v>227</v>
      </c>
      <c r="Q92" s="8"/>
      <c r="R92" s="8"/>
      <c r="S92" s="8"/>
    </row>
    <row r="93" spans="1:19" s="26" customFormat="1" x14ac:dyDescent="0.35">
      <c r="A93" s="55"/>
      <c r="B93" s="65"/>
      <c r="C93" s="50"/>
      <c r="D93" s="50"/>
      <c r="E93" s="50"/>
      <c r="F93" s="50"/>
      <c r="G93" s="50"/>
      <c r="H93" s="50"/>
      <c r="I93" s="50"/>
      <c r="J93" s="50"/>
      <c r="K93" s="50"/>
      <c r="L93" s="56"/>
      <c r="O93" s="8"/>
      <c r="P93" s="8"/>
      <c r="Q93" s="8"/>
      <c r="R93" s="8"/>
      <c r="S93" s="8"/>
    </row>
    <row r="94" spans="1:19" s="9" customFormat="1" x14ac:dyDescent="0.35">
      <c r="A94" s="6"/>
      <c r="B94" s="416"/>
      <c r="C94" s="417"/>
      <c r="D94" s="417"/>
      <c r="E94" s="417"/>
      <c r="F94" s="417"/>
      <c r="G94" s="417"/>
      <c r="H94" s="417"/>
      <c r="I94" s="417"/>
      <c r="J94" s="417"/>
      <c r="K94" s="417"/>
      <c r="L94" s="418"/>
      <c r="M94" s="26"/>
    </row>
    <row r="95" spans="1:19" s="9" customFormat="1" x14ac:dyDescent="0.35">
      <c r="A95" s="6"/>
      <c r="B95" s="416"/>
      <c r="C95" s="417"/>
      <c r="D95" s="417"/>
      <c r="E95" s="417"/>
      <c r="F95" s="417"/>
      <c r="G95" s="417"/>
      <c r="H95" s="417"/>
      <c r="I95" s="417"/>
      <c r="J95" s="417"/>
      <c r="K95" s="417"/>
      <c r="L95" s="418"/>
      <c r="M95" s="26"/>
    </row>
    <row r="96" spans="1:19" s="9" customFormat="1" x14ac:dyDescent="0.35">
      <c r="A96" s="6"/>
      <c r="B96" s="416"/>
      <c r="C96" s="417"/>
      <c r="D96" s="417"/>
      <c r="E96" s="417"/>
      <c r="F96" s="417"/>
      <c r="G96" s="417"/>
      <c r="H96" s="417"/>
      <c r="I96" s="417"/>
      <c r="J96" s="417"/>
      <c r="K96" s="417"/>
      <c r="L96" s="418"/>
      <c r="M96" s="26"/>
    </row>
    <row r="97" spans="1:19" s="9" customFormat="1" x14ac:dyDescent="0.35">
      <c r="A97" s="6"/>
      <c r="B97" s="416"/>
      <c r="C97" s="417"/>
      <c r="D97" s="417"/>
      <c r="E97" s="417"/>
      <c r="F97" s="417"/>
      <c r="G97" s="417"/>
      <c r="H97" s="417"/>
      <c r="I97" s="417"/>
      <c r="J97" s="417"/>
      <c r="K97" s="417"/>
      <c r="L97" s="418"/>
      <c r="M97" s="26"/>
    </row>
    <row r="98" spans="1:19" s="9" customFormat="1" x14ac:dyDescent="0.35">
      <c r="A98" s="6"/>
      <c r="B98" s="416"/>
      <c r="C98" s="417"/>
      <c r="D98" s="417"/>
      <c r="E98" s="417"/>
      <c r="F98" s="417"/>
      <c r="G98" s="417"/>
      <c r="H98" s="417"/>
      <c r="I98" s="417"/>
      <c r="J98" s="417"/>
      <c r="K98" s="417"/>
      <c r="L98" s="418"/>
      <c r="M98" s="26"/>
    </row>
    <row r="99" spans="1:19" s="9" customFormat="1" x14ac:dyDescent="0.35">
      <c r="A99" s="6"/>
      <c r="B99" s="416"/>
      <c r="C99" s="417"/>
      <c r="D99" s="417"/>
      <c r="E99" s="417"/>
      <c r="F99" s="417"/>
      <c r="G99" s="417"/>
      <c r="H99" s="417"/>
      <c r="I99" s="417"/>
      <c r="J99" s="417"/>
      <c r="K99" s="417"/>
      <c r="L99" s="418"/>
      <c r="M99" s="26"/>
    </row>
    <row r="100" spans="1:19" s="9" customFormat="1" x14ac:dyDescent="0.35">
      <c r="A100" s="6"/>
      <c r="B100" s="416"/>
      <c r="C100" s="417"/>
      <c r="D100" s="417"/>
      <c r="E100" s="417"/>
      <c r="F100" s="417"/>
      <c r="G100" s="417"/>
      <c r="H100" s="417"/>
      <c r="I100" s="417"/>
      <c r="J100" s="417"/>
      <c r="K100" s="417"/>
      <c r="L100" s="418"/>
      <c r="M100" s="26"/>
    </row>
    <row r="101" spans="1:19" s="9" customFormat="1" x14ac:dyDescent="0.35">
      <c r="A101" s="6"/>
      <c r="B101" s="416"/>
      <c r="C101" s="417"/>
      <c r="D101" s="417"/>
      <c r="E101" s="417"/>
      <c r="F101" s="417"/>
      <c r="G101" s="417"/>
      <c r="H101" s="417"/>
      <c r="I101" s="417"/>
      <c r="J101" s="417"/>
      <c r="K101" s="417"/>
      <c r="L101" s="418"/>
      <c r="M101" s="26"/>
    </row>
    <row r="102" spans="1:19" s="26" customFormat="1" x14ac:dyDescent="0.35">
      <c r="A102" s="55"/>
      <c r="B102" s="66"/>
      <c r="C102" s="67"/>
      <c r="D102" s="67"/>
      <c r="E102" s="67"/>
      <c r="F102" s="67"/>
      <c r="G102" s="67"/>
      <c r="H102" s="67"/>
      <c r="I102" s="67"/>
      <c r="J102" s="67"/>
      <c r="K102" s="67"/>
      <c r="L102" s="68"/>
      <c r="O102" s="8"/>
      <c r="P102" s="8"/>
      <c r="Q102" s="8"/>
      <c r="R102" s="8"/>
      <c r="S102" s="8"/>
    </row>
    <row r="103" spans="1:19" s="9" customFormat="1" x14ac:dyDescent="0.35">
      <c r="A103" s="6"/>
      <c r="B103" s="388" t="s">
        <v>249</v>
      </c>
      <c r="C103" s="389"/>
      <c r="D103" s="389"/>
      <c r="E103" s="389"/>
      <c r="F103" s="389"/>
      <c r="G103" s="389"/>
      <c r="H103" s="389"/>
      <c r="I103" s="389"/>
      <c r="J103" s="389"/>
      <c r="K103" s="389"/>
      <c r="L103" s="390"/>
      <c r="M103" s="41"/>
    </row>
    <row r="104" spans="1:19" s="26" customFormat="1" x14ac:dyDescent="0.35">
      <c r="A104" s="55"/>
      <c r="B104" s="65"/>
      <c r="C104" s="50"/>
      <c r="D104" s="50"/>
      <c r="E104" s="50"/>
      <c r="F104" s="50"/>
      <c r="G104" s="50"/>
      <c r="H104" s="50"/>
      <c r="I104" s="50"/>
      <c r="J104" s="50"/>
      <c r="K104" s="50"/>
      <c r="L104" s="56"/>
      <c r="O104" s="8"/>
      <c r="P104" s="8"/>
    </row>
    <row r="105" spans="1:19" s="26" customFormat="1" x14ac:dyDescent="0.35">
      <c r="A105" s="55"/>
      <c r="B105" s="423" t="str">
        <f>IF(Intro!$G$21="English",O105,P105)</f>
        <v>Avec combien de fournisseurs votre entreprise communique-t-elle, généralement, avant de décider d’acheter des marchandises?</v>
      </c>
      <c r="C105" s="424"/>
      <c r="D105" s="424"/>
      <c r="E105" s="424"/>
      <c r="F105" s="424"/>
      <c r="G105" s="424"/>
      <c r="H105" s="424"/>
      <c r="I105" s="424"/>
      <c r="J105" s="424"/>
      <c r="K105" s="424"/>
      <c r="L105" s="425"/>
      <c r="O105" s="8" t="s">
        <v>280</v>
      </c>
      <c r="P105" s="8" t="s">
        <v>114</v>
      </c>
    </row>
    <row r="106" spans="1:19" s="26" customFormat="1" x14ac:dyDescent="0.35">
      <c r="A106" s="55"/>
      <c r="B106" s="65"/>
      <c r="C106" s="50"/>
      <c r="D106" s="50"/>
      <c r="E106" s="50"/>
      <c r="F106" s="50"/>
      <c r="G106" s="50"/>
      <c r="H106" s="50"/>
      <c r="I106" s="50"/>
      <c r="J106" s="50"/>
      <c r="K106" s="50"/>
      <c r="L106" s="56"/>
      <c r="O106" s="8"/>
      <c r="P106" s="8"/>
    </row>
    <row r="107" spans="1:19" x14ac:dyDescent="0.35">
      <c r="B107" s="426" t="str">
        <f>IF(Intro!$G$21="English",O107,P107)</f>
        <v>Nombre de fournisseurs</v>
      </c>
      <c r="C107" s="427"/>
      <c r="D107" s="427"/>
      <c r="E107" s="538"/>
      <c r="F107" s="538"/>
      <c r="G107" s="50"/>
      <c r="H107" s="50"/>
      <c r="I107" s="50"/>
      <c r="J107" s="50"/>
      <c r="K107" s="50"/>
      <c r="L107" s="56"/>
      <c r="M107" s="8"/>
      <c r="O107" s="8" t="s">
        <v>228</v>
      </c>
      <c r="P107" s="8" t="s">
        <v>229</v>
      </c>
    </row>
    <row r="108" spans="1:19" s="26" customFormat="1" x14ac:dyDescent="0.35">
      <c r="A108" s="55"/>
      <c r="B108" s="66"/>
      <c r="C108" s="67"/>
      <c r="D108" s="67"/>
      <c r="E108" s="67"/>
      <c r="F108" s="67"/>
      <c r="G108" s="67"/>
      <c r="H108" s="67"/>
      <c r="I108" s="67"/>
      <c r="J108" s="67"/>
      <c r="K108" s="67"/>
      <c r="L108" s="68"/>
      <c r="O108" s="8"/>
      <c r="P108" s="8"/>
      <c r="Q108" s="8"/>
      <c r="R108" s="8"/>
      <c r="S108" s="8"/>
    </row>
    <row r="109" spans="1:19" s="9" customFormat="1" x14ac:dyDescent="0.35">
      <c r="A109" s="6"/>
      <c r="B109" s="388" t="s">
        <v>12</v>
      </c>
      <c r="C109" s="389"/>
      <c r="D109" s="389"/>
      <c r="E109" s="389"/>
      <c r="F109" s="389"/>
      <c r="G109" s="389"/>
      <c r="H109" s="389"/>
      <c r="I109" s="389"/>
      <c r="J109" s="389"/>
      <c r="K109" s="389"/>
      <c r="L109" s="390"/>
      <c r="M109" s="41"/>
    </row>
    <row r="110" spans="1:19" s="26" customFormat="1" x14ac:dyDescent="0.35">
      <c r="A110" s="55"/>
      <c r="B110" s="65"/>
      <c r="C110" s="50"/>
      <c r="D110" s="50"/>
      <c r="E110" s="50"/>
      <c r="F110" s="50"/>
      <c r="G110" s="50"/>
      <c r="H110" s="50"/>
      <c r="I110" s="50"/>
      <c r="J110" s="50"/>
      <c r="K110" s="50"/>
      <c r="L110" s="56"/>
      <c r="O110" s="8"/>
      <c r="P110" s="8"/>
      <c r="Q110" s="8"/>
      <c r="R110" s="8"/>
      <c r="S110" s="8"/>
    </row>
    <row r="111" spans="1:19" s="26" customFormat="1" x14ac:dyDescent="0.35">
      <c r="A111" s="55"/>
      <c r="B111" s="423" t="str">
        <f>IF(Intro!$G$21="English",O111,P111)</f>
        <v>Outre le prix, quels facteurs votre entreprise prend-elle en compte lors de sa décision d’achat ?</v>
      </c>
      <c r="C111" s="424"/>
      <c r="D111" s="424"/>
      <c r="E111" s="424"/>
      <c r="F111" s="424"/>
      <c r="G111" s="424"/>
      <c r="H111" s="424"/>
      <c r="I111" s="424"/>
      <c r="J111" s="424"/>
      <c r="K111" s="424"/>
      <c r="L111" s="425"/>
      <c r="O111" s="8" t="s">
        <v>232</v>
      </c>
      <c r="P111" s="8" t="s">
        <v>233</v>
      </c>
      <c r="Q111" s="8"/>
      <c r="R111" s="8"/>
      <c r="S111" s="8"/>
    </row>
    <row r="112" spans="1:19" s="26" customFormat="1" x14ac:dyDescent="0.35">
      <c r="A112" s="55"/>
      <c r="B112" s="65"/>
      <c r="C112" s="50"/>
      <c r="D112" s="50"/>
      <c r="E112" s="50"/>
      <c r="F112" s="50"/>
      <c r="G112" s="50"/>
      <c r="H112" s="50"/>
      <c r="I112" s="50"/>
      <c r="J112" s="50"/>
      <c r="K112" s="50"/>
      <c r="L112" s="56"/>
      <c r="O112" s="8"/>
      <c r="P112" s="8"/>
      <c r="Q112" s="8"/>
      <c r="R112" s="8"/>
      <c r="S112" s="8"/>
    </row>
    <row r="113" spans="1:19" x14ac:dyDescent="0.35">
      <c r="B113" s="426" t="str">
        <f>IF(Intro!$G$21="English",O113,P113)</f>
        <v>Qualité du produit</v>
      </c>
      <c r="C113" s="427"/>
      <c r="D113" s="427"/>
      <c r="E113" s="538"/>
      <c r="F113" s="538"/>
      <c r="G113" s="50"/>
      <c r="H113" s="50"/>
      <c r="I113" s="50"/>
      <c r="J113" s="50"/>
      <c r="K113" s="50"/>
      <c r="L113" s="56"/>
      <c r="M113" s="8"/>
      <c r="O113" s="8" t="s">
        <v>67</v>
      </c>
      <c r="P113" s="8" t="s">
        <v>57</v>
      </c>
    </row>
    <row r="114" spans="1:19" x14ac:dyDescent="0.35">
      <c r="B114" s="426" t="str">
        <f>IF(Intro!$G$21="English",O114,P114)</f>
        <v>Gamme de produits</v>
      </c>
      <c r="C114" s="427"/>
      <c r="D114" s="427"/>
      <c r="E114" s="538"/>
      <c r="F114" s="538"/>
      <c r="G114" s="50"/>
      <c r="H114" s="50"/>
      <c r="I114" s="50"/>
      <c r="J114" s="50"/>
      <c r="K114" s="50"/>
      <c r="L114" s="56"/>
      <c r="M114" s="8"/>
      <c r="O114" s="8" t="s">
        <v>54</v>
      </c>
      <c r="P114" s="8" t="s">
        <v>58</v>
      </c>
    </row>
    <row r="115" spans="1:19" x14ac:dyDescent="0.35">
      <c r="B115" s="426" t="str">
        <f>IF(Intro!$G$21="English",O115,P115)</f>
        <v>Produit satisfait aux spécifications techniques</v>
      </c>
      <c r="C115" s="427"/>
      <c r="D115" s="427"/>
      <c r="E115" s="538"/>
      <c r="F115" s="538"/>
      <c r="G115" s="50"/>
      <c r="H115" s="50"/>
      <c r="I115" s="50"/>
      <c r="J115" s="50"/>
      <c r="K115" s="50"/>
      <c r="L115" s="56"/>
      <c r="M115" s="8"/>
      <c r="O115" s="8" t="s">
        <v>75</v>
      </c>
      <c r="P115" s="8" t="s">
        <v>78</v>
      </c>
    </row>
    <row r="116" spans="1:19" x14ac:dyDescent="0.35">
      <c r="B116" s="426" t="str">
        <f>IF(Intro!$G$21="English",O116,P116)</f>
        <v>Disponibilité de spécifications protégées</v>
      </c>
      <c r="C116" s="427"/>
      <c r="D116" s="427"/>
      <c r="E116" s="538"/>
      <c r="F116" s="538"/>
      <c r="G116" s="50"/>
      <c r="H116" s="50"/>
      <c r="I116" s="50"/>
      <c r="J116" s="50"/>
      <c r="K116" s="50"/>
      <c r="L116" s="56"/>
      <c r="M116" s="8"/>
      <c r="O116" s="8" t="s">
        <v>68</v>
      </c>
      <c r="P116" s="8" t="s">
        <v>79</v>
      </c>
    </row>
    <row r="117" spans="1:19" x14ac:dyDescent="0.35">
      <c r="B117" s="426" t="str">
        <f>IF(Intro!$G$21="English",O117,P117)</f>
        <v>Accords de crédit</v>
      </c>
      <c r="C117" s="427"/>
      <c r="D117" s="427"/>
      <c r="E117" s="538"/>
      <c r="F117" s="538"/>
      <c r="G117" s="50"/>
      <c r="H117" s="50"/>
      <c r="I117" s="50"/>
      <c r="J117" s="50"/>
      <c r="K117" s="50"/>
      <c r="L117" s="56"/>
      <c r="M117" s="8"/>
      <c r="O117" s="8" t="s">
        <v>61</v>
      </c>
      <c r="P117" s="8" t="s">
        <v>62</v>
      </c>
    </row>
    <row r="118" spans="1:19" x14ac:dyDescent="0.35">
      <c r="B118" s="426" t="str">
        <f>IF(Intro!$G$21="English",O118,P118)</f>
        <v>Frais de livraison</v>
      </c>
      <c r="C118" s="427"/>
      <c r="D118" s="427"/>
      <c r="E118" s="538"/>
      <c r="F118" s="538"/>
      <c r="G118" s="50"/>
      <c r="H118" s="50"/>
      <c r="I118" s="50"/>
      <c r="J118" s="50"/>
      <c r="K118" s="50"/>
      <c r="L118" s="56"/>
      <c r="M118" s="8"/>
      <c r="O118" s="8" t="s">
        <v>69</v>
      </c>
      <c r="P118" s="8" t="s">
        <v>81</v>
      </c>
    </row>
    <row r="119" spans="1:19" x14ac:dyDescent="0.35">
      <c r="B119" s="426" t="str">
        <f>IF(Intro!$G$21="English",O119,P119)</f>
        <v>Délais et modalités de livraison</v>
      </c>
      <c r="C119" s="427"/>
      <c r="D119" s="427"/>
      <c r="E119" s="538"/>
      <c r="F119" s="538"/>
      <c r="G119" s="50"/>
      <c r="H119" s="50"/>
      <c r="I119" s="50"/>
      <c r="J119" s="50"/>
      <c r="K119" s="50"/>
      <c r="L119" s="56"/>
      <c r="M119" s="8"/>
      <c r="O119" s="8" t="s">
        <v>70</v>
      </c>
      <c r="P119" s="8" t="s">
        <v>59</v>
      </c>
    </row>
    <row r="120" spans="1:19" x14ac:dyDescent="0.35">
      <c r="B120" s="426" t="str">
        <f>IF(Intro!$G$21="English",O120,P120)</f>
        <v>Fiabilité du fournisseur</v>
      </c>
      <c r="C120" s="427"/>
      <c r="D120" s="427"/>
      <c r="E120" s="538"/>
      <c r="F120" s="538"/>
      <c r="G120" s="50"/>
      <c r="H120" s="50"/>
      <c r="I120" s="50"/>
      <c r="J120" s="50"/>
      <c r="K120" s="50"/>
      <c r="L120" s="56"/>
      <c r="M120" s="8"/>
      <c r="O120" s="8" t="s">
        <v>87</v>
      </c>
      <c r="P120" s="8" t="s">
        <v>82</v>
      </c>
    </row>
    <row r="121" spans="1:19" x14ac:dyDescent="0.35">
      <c r="B121" s="426" t="str">
        <f>IF(Intro!$G$21="English",O121,P121)</f>
        <v>Exigence de quantité minimale</v>
      </c>
      <c r="C121" s="427"/>
      <c r="D121" s="427"/>
      <c r="E121" s="538"/>
      <c r="F121" s="538"/>
      <c r="G121" s="50"/>
      <c r="H121" s="50"/>
      <c r="I121" s="50"/>
      <c r="J121" s="50"/>
      <c r="K121" s="50"/>
      <c r="L121" s="56"/>
      <c r="M121" s="8"/>
      <c r="O121" s="8" t="s">
        <v>77</v>
      </c>
      <c r="P121" s="8" t="s">
        <v>83</v>
      </c>
    </row>
    <row r="122" spans="1:19" x14ac:dyDescent="0.35">
      <c r="B122" s="426" t="str">
        <f>IF(Intro!$G$21="English",O122,P122)</f>
        <v>Disponibilité du stock</v>
      </c>
      <c r="C122" s="427"/>
      <c r="D122" s="427"/>
      <c r="E122" s="538"/>
      <c r="F122" s="538"/>
      <c r="G122" s="50"/>
      <c r="H122" s="50"/>
      <c r="I122" s="50"/>
      <c r="J122" s="50"/>
      <c r="K122" s="50"/>
      <c r="L122" s="56"/>
      <c r="M122" s="8"/>
      <c r="O122" s="8" t="s">
        <v>71</v>
      </c>
      <c r="P122" s="8" t="s">
        <v>84</v>
      </c>
    </row>
    <row r="123" spans="1:19" x14ac:dyDescent="0.35">
      <c r="B123" s="426" t="str">
        <f>IF(Intro!$G$21="English",O123,P123)</f>
        <v>Service après-vente ou garanties</v>
      </c>
      <c r="C123" s="427"/>
      <c r="D123" s="427"/>
      <c r="E123" s="538"/>
      <c r="F123" s="538"/>
      <c r="G123" s="50"/>
      <c r="H123" s="50"/>
      <c r="I123" s="50"/>
      <c r="J123" s="50"/>
      <c r="K123" s="50"/>
      <c r="L123" s="56"/>
      <c r="M123" s="8"/>
      <c r="O123" s="8" t="s">
        <v>275</v>
      </c>
      <c r="P123" s="8" t="s">
        <v>85</v>
      </c>
    </row>
    <row r="124" spans="1:19" x14ac:dyDescent="0.35">
      <c r="B124" s="426" t="str">
        <f>IF(Intro!$G$21="English",O124,P124)</f>
        <v>Relation à long terme avec le fournisseur</v>
      </c>
      <c r="C124" s="427"/>
      <c r="D124" s="427"/>
      <c r="E124" s="538"/>
      <c r="F124" s="538"/>
      <c r="G124" s="50"/>
      <c r="H124" s="50"/>
      <c r="I124" s="50"/>
      <c r="J124" s="50"/>
      <c r="K124" s="50"/>
      <c r="L124" s="56"/>
      <c r="M124" s="8"/>
      <c r="O124" s="8" t="s">
        <v>56</v>
      </c>
      <c r="P124" s="7" t="s">
        <v>410</v>
      </c>
    </row>
    <row r="125" spans="1:19" x14ac:dyDescent="0.35">
      <c r="B125" s="488" t="str">
        <f>IF(Intro!$G$21="English",O125,P125)</f>
        <v>Emplacement géographique du fournisseur</v>
      </c>
      <c r="C125" s="511"/>
      <c r="D125" s="511"/>
      <c r="E125" s="538"/>
      <c r="F125" s="538"/>
      <c r="G125" s="50"/>
      <c r="H125" s="50"/>
      <c r="I125" s="50"/>
      <c r="J125" s="50"/>
      <c r="K125" s="50"/>
      <c r="L125" s="56"/>
      <c r="M125" s="8"/>
      <c r="O125" s="8" t="s">
        <v>55</v>
      </c>
      <c r="P125" s="8" t="s">
        <v>60</v>
      </c>
    </row>
    <row r="126" spans="1:19" s="26" customFormat="1" x14ac:dyDescent="0.35">
      <c r="A126" s="55"/>
      <c r="B126" s="488" t="str">
        <f>IF(Intro!$G$21="English",O126,P126)</f>
        <v>Autres facteurs incluent</v>
      </c>
      <c r="C126" s="511"/>
      <c r="D126" s="511"/>
      <c r="E126" s="514"/>
      <c r="F126" s="514"/>
      <c r="G126" s="514"/>
      <c r="H126" s="514"/>
      <c r="I126" s="514"/>
      <c r="J126" s="514"/>
      <c r="K126" s="514"/>
      <c r="L126" s="515"/>
      <c r="O126" s="8" t="s">
        <v>234</v>
      </c>
      <c r="P126" s="8" t="s">
        <v>235</v>
      </c>
      <c r="Q126" s="8"/>
      <c r="R126" s="8"/>
      <c r="S126" s="8"/>
    </row>
    <row r="127" spans="1:19" s="26" customFormat="1" x14ac:dyDescent="0.35">
      <c r="A127" s="55"/>
      <c r="B127" s="489"/>
      <c r="C127" s="512"/>
      <c r="D127" s="512"/>
      <c r="E127" s="516"/>
      <c r="F127" s="516"/>
      <c r="G127" s="516"/>
      <c r="H127" s="516"/>
      <c r="I127" s="516"/>
      <c r="J127" s="516"/>
      <c r="K127" s="516"/>
      <c r="L127" s="517"/>
      <c r="O127" s="8"/>
      <c r="P127" s="8"/>
      <c r="Q127" s="8"/>
      <c r="R127" s="8"/>
      <c r="S127" s="8"/>
    </row>
    <row r="128" spans="1:19" s="26" customFormat="1" x14ac:dyDescent="0.35">
      <c r="A128" s="55"/>
      <c r="B128" s="489"/>
      <c r="C128" s="512"/>
      <c r="D128" s="512"/>
      <c r="E128" s="516"/>
      <c r="F128" s="516"/>
      <c r="G128" s="516"/>
      <c r="H128" s="516"/>
      <c r="I128" s="516"/>
      <c r="J128" s="516"/>
      <c r="K128" s="516"/>
      <c r="L128" s="517"/>
      <c r="O128" s="8"/>
      <c r="P128" s="8"/>
      <c r="Q128" s="8"/>
      <c r="R128" s="8"/>
      <c r="S128" s="8"/>
    </row>
    <row r="129" spans="1:19" s="26" customFormat="1" x14ac:dyDescent="0.35">
      <c r="A129" s="55"/>
      <c r="B129" s="490"/>
      <c r="C129" s="513"/>
      <c r="D129" s="513"/>
      <c r="E129" s="518"/>
      <c r="F129" s="518"/>
      <c r="G129" s="518"/>
      <c r="H129" s="518"/>
      <c r="I129" s="518"/>
      <c r="J129" s="518"/>
      <c r="K129" s="518"/>
      <c r="L129" s="519"/>
      <c r="O129" s="8"/>
      <c r="P129" s="8"/>
      <c r="Q129" s="8"/>
      <c r="R129" s="8"/>
      <c r="S129" s="8"/>
    </row>
    <row r="130" spans="1:19" s="26" customFormat="1" x14ac:dyDescent="0.35">
      <c r="A130" s="55"/>
      <c r="B130" s="66"/>
      <c r="C130" s="67"/>
      <c r="D130" s="67"/>
      <c r="E130" s="67"/>
      <c r="F130" s="67"/>
      <c r="G130" s="67"/>
      <c r="H130" s="67"/>
      <c r="I130" s="67"/>
      <c r="J130" s="67"/>
      <c r="K130" s="67"/>
      <c r="L130" s="68"/>
      <c r="O130" s="8"/>
      <c r="P130" s="8"/>
      <c r="Q130" s="8"/>
      <c r="R130" s="8"/>
      <c r="S130" s="8"/>
    </row>
    <row r="131" spans="1:19" s="9" customFormat="1" x14ac:dyDescent="0.35">
      <c r="A131" s="6"/>
      <c r="B131" s="388" t="s">
        <v>13</v>
      </c>
      <c r="C131" s="389"/>
      <c r="D131" s="389"/>
      <c r="E131" s="389"/>
      <c r="F131" s="389"/>
      <c r="G131" s="389"/>
      <c r="H131" s="389"/>
      <c r="I131" s="389"/>
      <c r="J131" s="389"/>
      <c r="K131" s="389"/>
      <c r="L131" s="390"/>
      <c r="M131" s="41"/>
    </row>
    <row r="132" spans="1:19" s="26" customFormat="1" x14ac:dyDescent="0.35">
      <c r="A132" s="55"/>
      <c r="B132" s="65"/>
      <c r="C132" s="50"/>
      <c r="D132" s="50"/>
      <c r="E132" s="50"/>
      <c r="F132" s="50"/>
      <c r="G132" s="50"/>
      <c r="H132" s="50"/>
      <c r="I132" s="50"/>
      <c r="J132" s="50"/>
      <c r="K132" s="50"/>
      <c r="L132" s="56"/>
      <c r="O132" s="8"/>
      <c r="P132" s="8"/>
      <c r="Q132" s="8"/>
      <c r="R132" s="8"/>
      <c r="S132" s="8"/>
    </row>
    <row r="133" spans="1:19" s="26" customFormat="1" x14ac:dyDescent="0.35">
      <c r="A133" s="55"/>
      <c r="B133" s="423" t="str">
        <f>IF(Intro!$G$21="English",O133,P133)</f>
        <v>Quelles sont les méthodes habituelles pour établir le prix d'une transaction?</v>
      </c>
      <c r="C133" s="424"/>
      <c r="D133" s="424"/>
      <c r="E133" s="424"/>
      <c r="F133" s="424"/>
      <c r="G133" s="424"/>
      <c r="H133" s="424"/>
      <c r="I133" s="424"/>
      <c r="J133" s="424"/>
      <c r="K133" s="424"/>
      <c r="L133" s="425"/>
      <c r="O133" s="8" t="s">
        <v>236</v>
      </c>
      <c r="P133" s="8" t="s">
        <v>284</v>
      </c>
      <c r="Q133" s="8"/>
      <c r="R133" s="8"/>
      <c r="S133" s="8"/>
    </row>
    <row r="134" spans="1:19" s="26" customFormat="1" x14ac:dyDescent="0.35">
      <c r="A134" s="55"/>
      <c r="B134" s="65"/>
      <c r="C134" s="50"/>
      <c r="D134" s="50"/>
      <c r="E134" s="50"/>
      <c r="F134" s="50"/>
      <c r="G134" s="50"/>
      <c r="H134" s="50"/>
      <c r="I134" s="50"/>
      <c r="J134" s="50"/>
      <c r="K134" s="50"/>
      <c r="L134" s="56"/>
      <c r="O134" s="8"/>
      <c r="P134" s="8"/>
      <c r="Q134" s="8"/>
      <c r="R134" s="8"/>
      <c r="S134" s="8"/>
    </row>
    <row r="135" spans="1:19" x14ac:dyDescent="0.35">
      <c r="B135" s="426" t="str">
        <f>IF(Intro!$G$21="English",O135,P135)</f>
        <v>Demande de soumissions</v>
      </c>
      <c r="C135" s="427"/>
      <c r="D135" s="427"/>
      <c r="E135" s="538"/>
      <c r="F135" s="538"/>
      <c r="G135" s="50"/>
      <c r="H135" s="50"/>
      <c r="I135" s="50"/>
      <c r="J135" s="50"/>
      <c r="K135" s="50"/>
      <c r="L135" s="56"/>
      <c r="M135" s="8"/>
      <c r="O135" s="8" t="s">
        <v>44</v>
      </c>
      <c r="P135" s="8" t="s">
        <v>49</v>
      </c>
    </row>
    <row r="136" spans="1:19" x14ac:dyDescent="0.35">
      <c r="B136" s="426" t="str">
        <f>IF(Intro!$G$21="English",O136,P136)</f>
        <v>Appel d'offres</v>
      </c>
      <c r="C136" s="427"/>
      <c r="D136" s="427"/>
      <c r="E136" s="538"/>
      <c r="F136" s="538"/>
      <c r="G136" s="50"/>
      <c r="H136" s="50"/>
      <c r="I136" s="50"/>
      <c r="J136" s="50"/>
      <c r="K136" s="50"/>
      <c r="L136" s="56"/>
      <c r="M136" s="8"/>
      <c r="O136" s="8" t="s">
        <v>45</v>
      </c>
      <c r="P136" s="8" t="s">
        <v>50</v>
      </c>
    </row>
    <row r="137" spans="1:19" ht="14.15" customHeight="1" x14ac:dyDescent="0.35">
      <c r="B137" s="558" t="str">
        <f>IF(Intro!$G$21="English",O137,P137)</f>
        <v>Négociation avec un fournisseur connu à la lumière d'information sur les prix du marché</v>
      </c>
      <c r="C137" s="559"/>
      <c r="D137" s="560"/>
      <c r="E137" s="564"/>
      <c r="F137" s="565"/>
      <c r="G137" s="50"/>
      <c r="H137" s="50"/>
      <c r="I137" s="50"/>
      <c r="J137" s="50"/>
      <c r="K137" s="50"/>
      <c r="L137" s="56"/>
      <c r="M137" s="8"/>
      <c r="O137" s="8" t="s">
        <v>46</v>
      </c>
      <c r="P137" s="8" t="s">
        <v>51</v>
      </c>
    </row>
    <row r="138" spans="1:19" x14ac:dyDescent="0.35">
      <c r="B138" s="561"/>
      <c r="C138" s="562"/>
      <c r="D138" s="563"/>
      <c r="E138" s="566"/>
      <c r="F138" s="567"/>
      <c r="G138" s="50"/>
      <c r="H138" s="50"/>
      <c r="I138" s="50"/>
      <c r="J138" s="50"/>
      <c r="K138" s="50"/>
      <c r="L138" s="56"/>
      <c r="M138" s="8"/>
    </row>
    <row r="139" spans="1:19" ht="14.15" customHeight="1" x14ac:dyDescent="0.35">
      <c r="B139" s="558" t="str">
        <f>IF(Intro!$G$21="English",O139,P139)</f>
        <v>Négociation avec un fournisseur connu à la suite de soumissions non sollicitées</v>
      </c>
      <c r="C139" s="559"/>
      <c r="D139" s="560"/>
      <c r="E139" s="564"/>
      <c r="F139" s="565"/>
      <c r="G139" s="50"/>
      <c r="H139" s="50"/>
      <c r="I139" s="50"/>
      <c r="J139" s="50"/>
      <c r="K139" s="50"/>
      <c r="L139" s="56"/>
      <c r="M139" s="8"/>
      <c r="O139" s="8" t="s">
        <v>47</v>
      </c>
      <c r="P139" s="8" t="s">
        <v>52</v>
      </c>
    </row>
    <row r="140" spans="1:19" x14ac:dyDescent="0.35">
      <c r="B140" s="561"/>
      <c r="C140" s="562"/>
      <c r="D140" s="563"/>
      <c r="E140" s="566"/>
      <c r="F140" s="567"/>
      <c r="G140" s="50"/>
      <c r="H140" s="50"/>
      <c r="I140" s="50"/>
      <c r="J140" s="50"/>
      <c r="K140" s="50"/>
      <c r="L140" s="56"/>
      <c r="M140" s="8"/>
    </row>
    <row r="141" spans="1:19" x14ac:dyDescent="0.35">
      <c r="B141" s="488" t="str">
        <f>IF(Intro!$G$21="English",O141,P141)</f>
        <v>Prix publiés</v>
      </c>
      <c r="C141" s="511"/>
      <c r="D141" s="511"/>
      <c r="E141" s="394"/>
      <c r="F141" s="396"/>
      <c r="G141" s="50"/>
      <c r="H141" s="50"/>
      <c r="I141" s="50"/>
      <c r="J141" s="50"/>
      <c r="K141" s="50"/>
      <c r="L141" s="56"/>
      <c r="M141" s="8"/>
      <c r="O141" s="8" t="s">
        <v>48</v>
      </c>
      <c r="P141" s="8" t="s">
        <v>53</v>
      </c>
    </row>
    <row r="142" spans="1:19" s="26" customFormat="1" x14ac:dyDescent="0.35">
      <c r="A142" s="55"/>
      <c r="B142" s="488" t="str">
        <f>IF(Intro!$G$21="English",O142,P142)</f>
        <v>Autres méthodes incluent</v>
      </c>
      <c r="C142" s="511"/>
      <c r="D142" s="511"/>
      <c r="E142" s="552"/>
      <c r="F142" s="528"/>
      <c r="G142" s="528"/>
      <c r="H142" s="528"/>
      <c r="I142" s="528"/>
      <c r="J142" s="528"/>
      <c r="K142" s="528"/>
      <c r="L142" s="553"/>
      <c r="O142" s="8" t="s">
        <v>231</v>
      </c>
      <c r="P142" s="8" t="s">
        <v>323</v>
      </c>
      <c r="Q142" s="8"/>
      <c r="R142" s="8"/>
      <c r="S142" s="8"/>
    </row>
    <row r="143" spans="1:19" s="26" customFormat="1" x14ac:dyDescent="0.35">
      <c r="A143" s="55"/>
      <c r="B143" s="489"/>
      <c r="C143" s="512"/>
      <c r="D143" s="512"/>
      <c r="E143" s="554"/>
      <c r="F143" s="531"/>
      <c r="G143" s="531"/>
      <c r="H143" s="531"/>
      <c r="I143" s="531"/>
      <c r="J143" s="531"/>
      <c r="K143" s="531"/>
      <c r="L143" s="555"/>
      <c r="O143" s="8"/>
      <c r="P143" s="8"/>
      <c r="Q143" s="8"/>
      <c r="R143" s="8"/>
      <c r="S143" s="8"/>
    </row>
    <row r="144" spans="1:19" s="26" customFormat="1" x14ac:dyDescent="0.35">
      <c r="A144" s="55"/>
      <c r="B144" s="489"/>
      <c r="C144" s="512"/>
      <c r="D144" s="512"/>
      <c r="E144" s="554"/>
      <c r="F144" s="531"/>
      <c r="G144" s="531"/>
      <c r="H144" s="531"/>
      <c r="I144" s="531"/>
      <c r="J144" s="531"/>
      <c r="K144" s="531"/>
      <c r="L144" s="555"/>
      <c r="O144" s="8"/>
      <c r="P144" s="8"/>
      <c r="Q144" s="8"/>
      <c r="R144" s="8"/>
      <c r="S144" s="8"/>
    </row>
    <row r="145" spans="1:19" s="26" customFormat="1" x14ac:dyDescent="0.35">
      <c r="A145" s="55"/>
      <c r="B145" s="490"/>
      <c r="C145" s="513"/>
      <c r="D145" s="513"/>
      <c r="E145" s="556"/>
      <c r="F145" s="534"/>
      <c r="G145" s="534"/>
      <c r="H145" s="534"/>
      <c r="I145" s="534"/>
      <c r="J145" s="534"/>
      <c r="K145" s="534"/>
      <c r="L145" s="557"/>
      <c r="O145" s="8"/>
      <c r="P145" s="8"/>
      <c r="Q145" s="8"/>
      <c r="R145" s="8"/>
      <c r="S145" s="8"/>
    </row>
    <row r="146" spans="1:19" s="26" customFormat="1" x14ac:dyDescent="0.35">
      <c r="A146" s="55"/>
      <c r="B146" s="66"/>
      <c r="C146" s="67"/>
      <c r="D146" s="67"/>
      <c r="E146" s="67"/>
      <c r="F146" s="67"/>
      <c r="G146" s="67"/>
      <c r="H146" s="67"/>
      <c r="I146" s="67"/>
      <c r="J146" s="67"/>
      <c r="K146" s="67"/>
      <c r="L146" s="68"/>
      <c r="O146" s="8"/>
      <c r="P146" s="8"/>
      <c r="Q146" s="8"/>
      <c r="R146" s="8"/>
      <c r="S146" s="8"/>
    </row>
    <row r="147" spans="1:19" s="9" customFormat="1" x14ac:dyDescent="0.35">
      <c r="A147" s="6"/>
      <c r="B147" s="388" t="s">
        <v>250</v>
      </c>
      <c r="C147" s="389"/>
      <c r="D147" s="389"/>
      <c r="E147" s="389"/>
      <c r="F147" s="389"/>
      <c r="G147" s="389"/>
      <c r="H147" s="389"/>
      <c r="I147" s="389"/>
      <c r="J147" s="389"/>
      <c r="K147" s="389"/>
      <c r="L147" s="390"/>
      <c r="M147" s="41"/>
    </row>
    <row r="148" spans="1:19" s="26" customFormat="1" x14ac:dyDescent="0.35">
      <c r="A148" s="55"/>
      <c r="B148" s="65"/>
      <c r="C148" s="50"/>
      <c r="D148" s="50"/>
      <c r="E148" s="50"/>
      <c r="F148" s="50"/>
      <c r="G148" s="50"/>
      <c r="H148" s="50"/>
      <c r="I148" s="50"/>
      <c r="J148" s="50"/>
      <c r="K148" s="50"/>
      <c r="L148" s="56"/>
      <c r="O148" s="8"/>
      <c r="P148" s="8"/>
    </row>
    <row r="149" spans="1:19" s="26" customFormat="1" x14ac:dyDescent="0.35">
      <c r="A149" s="55"/>
      <c r="B149" s="317" t="str">
        <f>IF(Intro!$G$21="English",O149,P149)</f>
        <v>Une fois que les marchandises satisfont aux spécifications exigées, à quelle fréquence le prix net le plus bas offert pour les marchandises décroche un contrat ou une vente?</v>
      </c>
      <c r="C149" s="318"/>
      <c r="D149" s="318"/>
      <c r="E149" s="318"/>
      <c r="F149" s="318"/>
      <c r="G149" s="318"/>
      <c r="H149" s="318"/>
      <c r="I149" s="318"/>
      <c r="J149" s="318"/>
      <c r="K149" s="318"/>
      <c r="L149" s="319"/>
      <c r="O149" s="8" t="s">
        <v>145</v>
      </c>
      <c r="P149" s="8" t="s">
        <v>285</v>
      </c>
    </row>
    <row r="150" spans="1:19" s="26" customFormat="1" x14ac:dyDescent="0.35">
      <c r="A150" s="55"/>
      <c r="B150" s="317"/>
      <c r="C150" s="318"/>
      <c r="D150" s="318"/>
      <c r="E150" s="318"/>
      <c r="F150" s="318"/>
      <c r="G150" s="318"/>
      <c r="H150" s="318"/>
      <c r="I150" s="318"/>
      <c r="J150" s="318"/>
      <c r="K150" s="318"/>
      <c r="L150" s="319"/>
      <c r="O150" s="8"/>
      <c r="P150" s="8"/>
    </row>
    <row r="151" spans="1:19" s="26" customFormat="1" x14ac:dyDescent="0.35">
      <c r="A151" s="55"/>
      <c r="B151" s="65"/>
      <c r="C151" s="50"/>
      <c r="D151" s="50"/>
      <c r="E151" s="50"/>
      <c r="F151" s="50"/>
      <c r="G151" s="50"/>
      <c r="H151" s="50"/>
      <c r="I151" s="50"/>
      <c r="J151" s="50"/>
      <c r="K151" s="50"/>
      <c r="L151" s="56"/>
      <c r="O151" s="8"/>
      <c r="P151" s="8"/>
    </row>
    <row r="152" spans="1:19" s="26" customFormat="1" ht="14.15" customHeight="1" x14ac:dyDescent="0.35">
      <c r="A152" s="55"/>
      <c r="B152" s="571" t="str">
        <f>IF(Intro!$G$21="English",O152,P152)</f>
        <v>Sélectionnez parmi : Toujours, Généralement, Parfois, Jamais</v>
      </c>
      <c r="C152" s="572"/>
      <c r="D152" s="572"/>
      <c r="E152" s="572"/>
      <c r="F152" s="572"/>
      <c r="G152" s="572"/>
      <c r="H152" s="538"/>
      <c r="I152" s="538"/>
      <c r="J152" s="538"/>
      <c r="K152" s="538"/>
      <c r="L152" s="44"/>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6" customFormat="1" x14ac:dyDescent="0.35">
      <c r="A153" s="55"/>
      <c r="B153" s="66"/>
      <c r="C153" s="67"/>
      <c r="D153" s="67"/>
      <c r="E153" s="67"/>
      <c r="F153" s="67"/>
      <c r="G153" s="67"/>
      <c r="H153" s="67"/>
      <c r="I153" s="67"/>
      <c r="J153" s="67"/>
      <c r="K153" s="67"/>
      <c r="L153" s="68"/>
      <c r="O153" s="8"/>
      <c r="P153" s="8"/>
    </row>
    <row r="154" spans="1:19" s="9" customFormat="1" x14ac:dyDescent="0.35">
      <c r="A154" s="6"/>
      <c r="B154" s="388" t="s">
        <v>251</v>
      </c>
      <c r="C154" s="389"/>
      <c r="D154" s="389"/>
      <c r="E154" s="389"/>
      <c r="F154" s="389"/>
      <c r="G154" s="389"/>
      <c r="H154" s="389"/>
      <c r="I154" s="389"/>
      <c r="J154" s="389"/>
      <c r="K154" s="389"/>
      <c r="L154" s="390"/>
      <c r="M154" s="41"/>
    </row>
    <row r="155" spans="1:19" s="26" customFormat="1" x14ac:dyDescent="0.35">
      <c r="A155" s="55"/>
      <c r="B155" s="65"/>
      <c r="C155" s="50"/>
      <c r="D155" s="50"/>
      <c r="E155" s="50"/>
      <c r="F155" s="50"/>
      <c r="G155" s="50"/>
      <c r="H155" s="50"/>
      <c r="I155" s="50"/>
      <c r="J155" s="50"/>
      <c r="K155" s="50"/>
      <c r="L155" s="56"/>
      <c r="O155" s="8" t="s">
        <v>326</v>
      </c>
      <c r="P155" s="8"/>
    </row>
    <row r="156" spans="1:19" s="26" customFormat="1" x14ac:dyDescent="0.35">
      <c r="A156" s="55"/>
      <c r="B156" s="275" t="str">
        <f>IF(Intro!$G$21="English",O156,P156)</f>
        <v>En supposant que les conditions concernant la qualité de base nécessaire et les caractéristiques physiques sont remplies, quelle différence de prix (en pourcentage) ferait du prix le facteur principal dans votre décision d'achat?</v>
      </c>
      <c r="C156" s="276"/>
      <c r="D156" s="276"/>
      <c r="E156" s="276"/>
      <c r="F156" s="276"/>
      <c r="G156" s="276"/>
      <c r="H156" s="276"/>
      <c r="I156" s="276"/>
      <c r="J156" s="276"/>
      <c r="K156" s="276"/>
      <c r="L156" s="277"/>
      <c r="O156" s="8" t="s">
        <v>327</v>
      </c>
      <c r="P156" s="8" t="s">
        <v>328</v>
      </c>
    </row>
    <row r="157" spans="1:19" s="26" customFormat="1" x14ac:dyDescent="0.35">
      <c r="A157" s="55"/>
      <c r="B157" s="275"/>
      <c r="C157" s="276"/>
      <c r="D157" s="276"/>
      <c r="E157" s="276"/>
      <c r="F157" s="276"/>
      <c r="G157" s="276"/>
      <c r="H157" s="276"/>
      <c r="I157" s="276"/>
      <c r="J157" s="276"/>
      <c r="K157" s="276"/>
      <c r="L157" s="277"/>
      <c r="O157" s="8"/>
      <c r="P157" s="8"/>
    </row>
    <row r="158" spans="1:19" s="26" customFormat="1" x14ac:dyDescent="0.35">
      <c r="A158" s="55"/>
      <c r="B158" s="65"/>
      <c r="C158" s="50"/>
      <c r="D158" s="50"/>
      <c r="E158" s="50"/>
      <c r="F158" s="50"/>
      <c r="G158" s="50"/>
      <c r="H158" s="50"/>
      <c r="I158" s="50"/>
      <c r="J158" s="50"/>
      <c r="K158" s="50"/>
      <c r="L158" s="56"/>
      <c r="O158" s="8"/>
      <c r="P158" s="8"/>
    </row>
    <row r="159" spans="1:19" ht="14.15" customHeight="1" x14ac:dyDescent="0.35">
      <c r="B159" s="488" t="str">
        <f>IF(Intro!$G$21="English",O159,P159)</f>
        <v>Sélectionnez parmi : De 0 à 5 %, De 6 à 10 %, De 11 à 15 %, De 16 à 20 %, De 21 à 25 %, Plus de 25 %, Le prix ne sera jamais le facteur principal</v>
      </c>
      <c r="C159" s="511"/>
      <c r="D159" s="511"/>
      <c r="E159" s="511"/>
      <c r="F159" s="511"/>
      <c r="G159" s="511"/>
      <c r="H159" s="569"/>
      <c r="I159" s="569"/>
      <c r="J159" s="569"/>
      <c r="K159" s="569"/>
      <c r="L159" s="56"/>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5" customHeight="1" x14ac:dyDescent="0.35">
      <c r="B160" s="490"/>
      <c r="C160" s="513"/>
      <c r="D160" s="513"/>
      <c r="E160" s="513"/>
      <c r="F160" s="513"/>
      <c r="G160" s="513"/>
      <c r="H160" s="570"/>
      <c r="I160" s="570"/>
      <c r="J160" s="570"/>
      <c r="K160" s="570"/>
      <c r="L160" s="56"/>
      <c r="M160" s="8"/>
    </row>
    <row r="161" spans="1:19" s="26" customFormat="1" x14ac:dyDescent="0.35">
      <c r="A161" s="55"/>
      <c r="B161" s="66"/>
      <c r="C161" s="67"/>
      <c r="D161" s="67"/>
      <c r="E161" s="67"/>
      <c r="F161" s="67"/>
      <c r="G161" s="67"/>
      <c r="H161" s="67"/>
      <c r="I161" s="67"/>
      <c r="J161" s="67"/>
      <c r="K161" s="67"/>
      <c r="L161" s="68"/>
      <c r="O161" s="8"/>
      <c r="P161" s="8"/>
    </row>
    <row r="162" spans="1:19" s="9" customFormat="1" x14ac:dyDescent="0.35">
      <c r="A162" s="6"/>
      <c r="B162" s="388" t="s">
        <v>252</v>
      </c>
      <c r="C162" s="389"/>
      <c r="D162" s="389"/>
      <c r="E162" s="389"/>
      <c r="F162" s="389"/>
      <c r="G162" s="389"/>
      <c r="H162" s="389"/>
      <c r="I162" s="389"/>
      <c r="J162" s="389"/>
      <c r="K162" s="389"/>
      <c r="L162" s="390"/>
      <c r="M162" s="41"/>
      <c r="Q162" s="8"/>
      <c r="R162" s="8"/>
      <c r="S162" s="8"/>
    </row>
    <row r="163" spans="1:19" s="26" customFormat="1" x14ac:dyDescent="0.35">
      <c r="A163" s="55"/>
      <c r="B163" s="65"/>
      <c r="C163" s="50"/>
      <c r="D163" s="50"/>
      <c r="E163" s="50"/>
      <c r="F163" s="50"/>
      <c r="G163" s="50"/>
      <c r="H163" s="50"/>
      <c r="I163" s="50"/>
      <c r="J163" s="50"/>
      <c r="K163" s="50"/>
      <c r="L163" s="56"/>
      <c r="O163" s="8"/>
      <c r="P163" s="8"/>
      <c r="Q163" s="8"/>
      <c r="R163" s="8"/>
      <c r="S163" s="8"/>
    </row>
    <row r="164" spans="1:19" s="26" customFormat="1" x14ac:dyDescent="0.35">
      <c r="A164" s="55"/>
      <c r="B164" s="423" t="str">
        <f>IF(Intro!$G$21="English",O164,P164)</f>
        <v>Dans le marché des marchandises au Canada, lequel des pays suivants a tendance à offrir le meilleur prix?</v>
      </c>
      <c r="C164" s="424"/>
      <c r="D164" s="424"/>
      <c r="E164" s="424"/>
      <c r="F164" s="424"/>
      <c r="G164" s="424"/>
      <c r="H164" s="424"/>
      <c r="I164" s="424"/>
      <c r="J164" s="424"/>
      <c r="K164" s="424"/>
      <c r="L164" s="425"/>
      <c r="O164" s="8" t="s">
        <v>312</v>
      </c>
      <c r="P164" s="8" t="s">
        <v>405</v>
      </c>
      <c r="Q164" s="8"/>
      <c r="R164" s="8"/>
      <c r="S164" s="8"/>
    </row>
    <row r="165" spans="1:19" s="26" customFormat="1" x14ac:dyDescent="0.35">
      <c r="A165" s="55"/>
      <c r="B165" s="65"/>
      <c r="C165" s="50"/>
      <c r="D165" s="50"/>
      <c r="E165" s="50"/>
      <c r="F165" s="50"/>
      <c r="G165" s="50"/>
      <c r="H165" s="50"/>
      <c r="I165" s="50"/>
      <c r="J165" s="50"/>
      <c r="K165" s="50"/>
      <c r="L165" s="56"/>
      <c r="O165" s="8"/>
      <c r="P165" s="8"/>
      <c r="Q165" s="8"/>
      <c r="R165" s="8"/>
      <c r="S165" s="8"/>
    </row>
    <row r="166" spans="1:19" ht="14.15" customHeight="1" x14ac:dyDescent="0.35">
      <c r="B166" s="325" t="str">
        <f>IF(Intro!$G$21="English",O166,P166)</f>
        <v>Sélectionnez parmi : la Chine, États-Unis, Autres pays, Inconnu</v>
      </c>
      <c r="C166" s="326"/>
      <c r="D166" s="326"/>
      <c r="E166" s="326"/>
      <c r="F166" s="326"/>
      <c r="G166" s="326"/>
      <c r="H166" s="510"/>
      <c r="I166" s="510"/>
      <c r="J166" s="510"/>
      <c r="K166" s="510"/>
      <c r="L166" s="56"/>
      <c r="M166" s="8"/>
      <c r="O166" s="8" t="str">
        <f>"Select from: "&amp;Variables!B30&amp;", "&amp;Variables!B31&amp;", "&amp;Variables!B32&amp;", "&amp;Variables!B33</f>
        <v>Select from: China, United States, Other countries, Unknown</v>
      </c>
      <c r="P166" s="8" t="str">
        <f>"Sélectionnez parmi : "&amp;Variables!C30&amp;", "&amp;Variables!C31&amp;", "&amp;Variables!C32&amp;", "&amp;Variables!C33</f>
        <v>Sélectionnez parmi : la Chine, États-Unis, Autres pays, Inconnu</v>
      </c>
    </row>
    <row r="167" spans="1:19" x14ac:dyDescent="0.35">
      <c r="B167" s="325"/>
      <c r="C167" s="326"/>
      <c r="D167" s="326"/>
      <c r="E167" s="326"/>
      <c r="F167" s="326"/>
      <c r="G167" s="326"/>
      <c r="H167" s="510"/>
      <c r="I167" s="510"/>
      <c r="J167" s="510"/>
      <c r="K167" s="510"/>
      <c r="L167" s="56"/>
      <c r="M167" s="8"/>
    </row>
    <row r="168" spans="1:19" x14ac:dyDescent="0.35">
      <c r="B168" s="325" t="str">
        <f>IF(Intro!$G$21="English",O168,P168)</f>
        <v>Précisez tous les autres pays, le cas échéant :</v>
      </c>
      <c r="C168" s="326"/>
      <c r="D168" s="326"/>
      <c r="E168" s="326"/>
      <c r="F168" s="326"/>
      <c r="G168" s="326"/>
      <c r="H168" s="510"/>
      <c r="I168" s="510"/>
      <c r="J168" s="510"/>
      <c r="K168" s="510"/>
      <c r="L168" s="56"/>
      <c r="M168" s="8"/>
      <c r="O168" s="7" t="s">
        <v>445</v>
      </c>
      <c r="P168" s="7" t="s">
        <v>446</v>
      </c>
    </row>
    <row r="169" spans="1:19" x14ac:dyDescent="0.35">
      <c r="B169" s="325"/>
      <c r="C169" s="326"/>
      <c r="D169" s="326"/>
      <c r="E169" s="326"/>
      <c r="F169" s="326"/>
      <c r="G169" s="326"/>
      <c r="H169" s="510"/>
      <c r="I169" s="510"/>
      <c r="J169" s="510"/>
      <c r="K169" s="510"/>
      <c r="L169" s="56"/>
      <c r="M169" s="8"/>
    </row>
    <row r="170" spans="1:19" x14ac:dyDescent="0.35">
      <c r="B170" s="325" t="str">
        <f>IF(Intro!$G$21="English",O170,P170)</f>
        <v>Si le pays d’origine du fabricant offrant le prix le plus compétitif est inconnu, indiquez le nom de l’entreprise qui tend à dominer le marché en matière de prix.</v>
      </c>
      <c r="C170" s="326"/>
      <c r="D170" s="326"/>
      <c r="E170" s="326"/>
      <c r="F170" s="326"/>
      <c r="G170" s="326"/>
      <c r="H170" s="510"/>
      <c r="I170" s="510"/>
      <c r="J170" s="510"/>
      <c r="K170" s="510"/>
      <c r="L170" s="56"/>
      <c r="M170" s="8"/>
      <c r="O170" s="8" t="s">
        <v>135</v>
      </c>
      <c r="P170" s="8" t="s">
        <v>286</v>
      </c>
    </row>
    <row r="171" spans="1:19" x14ac:dyDescent="0.35">
      <c r="B171" s="325"/>
      <c r="C171" s="326"/>
      <c r="D171" s="326"/>
      <c r="E171" s="326"/>
      <c r="F171" s="326"/>
      <c r="G171" s="326"/>
      <c r="H171" s="510"/>
      <c r="I171" s="510"/>
      <c r="J171" s="510"/>
      <c r="K171" s="510"/>
      <c r="L171" s="56"/>
      <c r="M171" s="8"/>
    </row>
    <row r="172" spans="1:19" s="26" customFormat="1" x14ac:dyDescent="0.35">
      <c r="A172" s="55"/>
      <c r="B172" s="66"/>
      <c r="C172" s="67"/>
      <c r="D172" s="67"/>
      <c r="E172" s="67"/>
      <c r="F172" s="67"/>
      <c r="G172" s="67"/>
      <c r="H172" s="67"/>
      <c r="I172" s="67"/>
      <c r="J172" s="67"/>
      <c r="K172" s="67"/>
      <c r="L172" s="68"/>
      <c r="O172" s="8"/>
      <c r="P172" s="8"/>
      <c r="Q172" s="8"/>
      <c r="R172" s="8"/>
      <c r="S172" s="8"/>
    </row>
    <row r="173" spans="1:19" s="26" customFormat="1" x14ac:dyDescent="0.35">
      <c r="A173" s="55"/>
      <c r="B173" s="284" t="str">
        <f>UPPER(IF(Intro!$G$21="English",O173,P173))</f>
        <v>CERTIFICATION OU QUALIFICATION D'UN FOURNISSEUR</v>
      </c>
      <c r="C173" s="285"/>
      <c r="D173" s="285"/>
      <c r="E173" s="285"/>
      <c r="F173" s="285"/>
      <c r="G173" s="285"/>
      <c r="H173" s="285"/>
      <c r="I173" s="285"/>
      <c r="J173" s="285"/>
      <c r="K173" s="285"/>
      <c r="L173" s="286"/>
      <c r="O173" s="8" t="s">
        <v>425</v>
      </c>
      <c r="P173" s="8" t="s">
        <v>426</v>
      </c>
      <c r="Q173" s="8"/>
      <c r="R173" s="8"/>
      <c r="S173" s="8"/>
    </row>
    <row r="174" spans="1:19" s="26" customFormat="1" x14ac:dyDescent="0.35">
      <c r="A174" s="55"/>
      <c r="B174" s="388" t="s">
        <v>253</v>
      </c>
      <c r="C174" s="389"/>
      <c r="D174" s="389"/>
      <c r="E174" s="389"/>
      <c r="F174" s="389"/>
      <c r="G174" s="389"/>
      <c r="H174" s="389"/>
      <c r="I174" s="389"/>
      <c r="J174" s="389"/>
      <c r="K174" s="389"/>
      <c r="L174" s="390"/>
      <c r="O174" s="8"/>
      <c r="P174" s="8"/>
      <c r="Q174" s="8"/>
      <c r="R174" s="8"/>
      <c r="S174" s="8"/>
    </row>
    <row r="175" spans="1:19" s="26" customFormat="1" x14ac:dyDescent="0.35">
      <c r="A175" s="55"/>
      <c r="B175" s="109"/>
      <c r="C175" s="110"/>
      <c r="D175" s="110"/>
      <c r="E175" s="110"/>
      <c r="F175" s="110"/>
      <c r="G175" s="110"/>
      <c r="H175" s="110"/>
      <c r="I175" s="110"/>
      <c r="J175" s="110"/>
      <c r="K175" s="110"/>
      <c r="L175" s="111"/>
      <c r="O175" s="8"/>
      <c r="P175" s="8"/>
      <c r="Q175" s="8"/>
      <c r="R175" s="8"/>
      <c r="S175" s="8"/>
    </row>
    <row r="176" spans="1:19" s="26" customFormat="1" ht="14.5" customHeight="1" x14ac:dyDescent="0.35">
      <c r="A176" s="55"/>
      <c r="B176" s="275" t="str">
        <f>IF(Intro!$G$21="English",O176,P176)</f>
        <v>Indiquez si votre entreprise certifie ou qualifie ses fournisseurs de marchandises.</v>
      </c>
      <c r="C176" s="276"/>
      <c r="D176" s="276"/>
      <c r="E176" s="276"/>
      <c r="F176" s="276"/>
      <c r="G176" s="43"/>
      <c r="H176" s="43"/>
      <c r="I176" s="43"/>
      <c r="J176" s="43"/>
      <c r="K176" s="43"/>
      <c r="L176" s="44"/>
      <c r="O176" s="8" t="s">
        <v>483</v>
      </c>
      <c r="P176" s="8" t="s">
        <v>484</v>
      </c>
      <c r="Q176" s="8"/>
      <c r="R176" s="8"/>
      <c r="S176" s="8"/>
    </row>
    <row r="177" spans="1:19" s="26" customFormat="1" ht="14.5" customHeight="1" x14ac:dyDescent="0.35">
      <c r="A177" s="55"/>
      <c r="B177" s="42"/>
      <c r="C177" s="45"/>
      <c r="D177" s="45"/>
      <c r="E177" s="45"/>
      <c r="F177" s="45"/>
      <c r="G177" s="43"/>
      <c r="H177" s="43"/>
      <c r="I177" s="43"/>
      <c r="J177" s="43"/>
      <c r="K177" s="43"/>
      <c r="L177" s="44"/>
      <c r="O177" s="8" t="s">
        <v>260</v>
      </c>
      <c r="P177" s="8" t="s">
        <v>261</v>
      </c>
      <c r="Q177" s="8"/>
      <c r="R177" s="8"/>
      <c r="S177" s="8"/>
    </row>
    <row r="178" spans="1:19" s="26" customFormat="1" ht="14.5" customHeight="1" x14ac:dyDescent="0.35">
      <c r="A178" s="55"/>
      <c r="B178" s="400" t="str">
        <f>IF(Intro!$G$21="English",O177,P177)</f>
        <v>Sélectionnez oui ou non</v>
      </c>
      <c r="C178" s="401"/>
      <c r="D178" s="92"/>
      <c r="E178" s="507" t="str">
        <f>IF(D178="Yes",O178,IF(D178="Oui",P178,IF(D178="No",O179,IF(D178="Non",P179,""))))</f>
        <v/>
      </c>
      <c r="F178" s="508"/>
      <c r="G178" s="508"/>
      <c r="H178" s="508"/>
      <c r="I178" s="508"/>
      <c r="J178" s="508"/>
      <c r="K178" s="508"/>
      <c r="L178" s="509"/>
      <c r="O178" s="26" t="s">
        <v>431</v>
      </c>
      <c r="P178" s="26" t="s">
        <v>432</v>
      </c>
      <c r="Q178" s="8"/>
      <c r="R178" s="8"/>
      <c r="S178" s="8"/>
    </row>
    <row r="179" spans="1:19" s="26" customFormat="1" x14ac:dyDescent="0.35">
      <c r="A179" s="55"/>
      <c r="B179" s="112"/>
      <c r="C179" s="113"/>
      <c r="D179" s="113"/>
      <c r="E179" s="113"/>
      <c r="F179" s="113"/>
      <c r="G179" s="113"/>
      <c r="H179" s="113"/>
      <c r="I179" s="113"/>
      <c r="J179" s="113"/>
      <c r="K179" s="113"/>
      <c r="L179" s="114"/>
      <c r="O179" s="26" t="s">
        <v>433</v>
      </c>
      <c r="P179" s="26" t="s">
        <v>434</v>
      </c>
      <c r="Q179" s="8"/>
      <c r="R179" s="8"/>
      <c r="S179" s="8"/>
    </row>
    <row r="180" spans="1:19" s="9" customFormat="1" x14ac:dyDescent="0.35">
      <c r="A180" s="6"/>
      <c r="B180" s="388" t="s">
        <v>254</v>
      </c>
      <c r="C180" s="389"/>
      <c r="D180" s="389"/>
      <c r="E180" s="389"/>
      <c r="F180" s="389"/>
      <c r="G180" s="389"/>
      <c r="H180" s="389"/>
      <c r="I180" s="389"/>
      <c r="J180" s="389"/>
      <c r="K180" s="389"/>
      <c r="L180" s="390"/>
      <c r="M180" s="41"/>
      <c r="Q180" s="8"/>
      <c r="R180" s="8"/>
      <c r="S180" s="8"/>
    </row>
    <row r="181" spans="1:19" s="26" customFormat="1" x14ac:dyDescent="0.35">
      <c r="A181" s="55"/>
      <c r="B181" s="65"/>
      <c r="C181" s="50"/>
      <c r="D181" s="50"/>
      <c r="E181" s="50"/>
      <c r="F181" s="50"/>
      <c r="G181" s="50"/>
      <c r="H181" s="50"/>
      <c r="I181" s="50"/>
      <c r="J181" s="50"/>
      <c r="K181" s="50"/>
      <c r="L181" s="56"/>
      <c r="O181" s="8"/>
      <c r="P181" s="8"/>
      <c r="Q181" s="8"/>
      <c r="R181" s="8"/>
      <c r="S181" s="8"/>
    </row>
    <row r="182" spans="1:19" s="26" customFormat="1" ht="14.5" customHeight="1" x14ac:dyDescent="0.35">
      <c r="A182" s="55"/>
      <c r="B182" s="317" t="str">
        <f>IF(Intro!$G$21="English",O182,P182)</f>
        <v xml:space="preserve">Décrivez brièvement les facteurs qui entrent en ligne de compte quand votre entreprise certifie ou qualifie un nouveau fournisseur de marchandises et donnez une estimation du temps requis pour le faire. </v>
      </c>
      <c r="C182" s="318"/>
      <c r="D182" s="318"/>
      <c r="E182" s="318"/>
      <c r="F182" s="318"/>
      <c r="G182" s="318"/>
      <c r="H182" s="318"/>
      <c r="I182" s="318"/>
      <c r="J182" s="318"/>
      <c r="K182" s="318"/>
      <c r="L182" s="319"/>
      <c r="O182" s="8" t="s">
        <v>420</v>
      </c>
      <c r="P182" s="8" t="s">
        <v>421</v>
      </c>
      <c r="Q182" s="8"/>
      <c r="R182" s="8"/>
      <c r="S182" s="8"/>
    </row>
    <row r="183" spans="1:19" s="26" customFormat="1" x14ac:dyDescent="0.35">
      <c r="A183" s="55"/>
      <c r="B183" s="317"/>
      <c r="C183" s="318"/>
      <c r="D183" s="318"/>
      <c r="E183" s="318"/>
      <c r="F183" s="318"/>
      <c r="G183" s="318"/>
      <c r="H183" s="318"/>
      <c r="I183" s="318"/>
      <c r="J183" s="318"/>
      <c r="K183" s="318"/>
      <c r="L183" s="319"/>
      <c r="O183" s="8"/>
      <c r="P183" s="8"/>
      <c r="Q183" s="8"/>
      <c r="R183" s="8"/>
      <c r="S183" s="8"/>
    </row>
    <row r="184" spans="1:19" s="26" customFormat="1" x14ac:dyDescent="0.35">
      <c r="A184" s="55"/>
      <c r="B184" s="65"/>
      <c r="C184" s="50"/>
      <c r="D184" s="50"/>
      <c r="E184" s="50"/>
      <c r="F184" s="50"/>
      <c r="G184" s="50"/>
      <c r="H184" s="50"/>
      <c r="I184" s="50"/>
      <c r="J184" s="50"/>
      <c r="K184" s="50"/>
      <c r="L184" s="56"/>
      <c r="O184" s="8"/>
      <c r="P184" s="8"/>
      <c r="Q184" s="8"/>
      <c r="R184" s="8"/>
      <c r="S184" s="8"/>
    </row>
    <row r="185" spans="1:19" x14ac:dyDescent="0.35">
      <c r="B185" s="426" t="str">
        <f>IF(Intro!$G$21="English",O185,P185)</f>
        <v>Temps requis</v>
      </c>
      <c r="C185" s="427"/>
      <c r="D185" s="88" t="str">
        <f>IF(Intro!$G$21="English",O186,P186)</f>
        <v xml:space="preserve"> en mois</v>
      </c>
      <c r="E185" s="568">
        <v>1</v>
      </c>
      <c r="F185" s="568"/>
      <c r="G185" s="50"/>
      <c r="H185" s="50"/>
      <c r="I185" s="50"/>
      <c r="J185" s="50"/>
      <c r="K185" s="50"/>
      <c r="L185" s="56"/>
      <c r="M185" s="8"/>
      <c r="O185" s="8" t="s">
        <v>241</v>
      </c>
      <c r="P185" s="8" t="s">
        <v>242</v>
      </c>
    </row>
    <row r="186" spans="1:19" s="26" customFormat="1" x14ac:dyDescent="0.35">
      <c r="A186" s="55"/>
      <c r="B186" s="65"/>
      <c r="C186" s="50"/>
      <c r="D186" s="50"/>
      <c r="E186" s="50"/>
      <c r="F186" s="50"/>
      <c r="G186" s="50"/>
      <c r="H186" s="50"/>
      <c r="I186" s="50"/>
      <c r="J186" s="50"/>
      <c r="K186" s="50"/>
      <c r="L186" s="56"/>
      <c r="O186" s="8" t="s">
        <v>240</v>
      </c>
      <c r="P186" s="8" t="s">
        <v>243</v>
      </c>
      <c r="Q186" s="8"/>
      <c r="R186" s="8"/>
      <c r="S186" s="8"/>
    </row>
    <row r="187" spans="1:19" s="9" customFormat="1" x14ac:dyDescent="0.35">
      <c r="A187" s="6"/>
      <c r="B187" s="416"/>
      <c r="C187" s="417"/>
      <c r="D187" s="417"/>
      <c r="E187" s="417"/>
      <c r="F187" s="417"/>
      <c r="G187" s="417"/>
      <c r="H187" s="417"/>
      <c r="I187" s="417"/>
      <c r="J187" s="417"/>
      <c r="K187" s="417"/>
      <c r="L187" s="418"/>
      <c r="M187" s="26"/>
    </row>
    <row r="188" spans="1:19" s="9" customFormat="1" x14ac:dyDescent="0.35">
      <c r="A188" s="6"/>
      <c r="B188" s="416"/>
      <c r="C188" s="417"/>
      <c r="D188" s="417"/>
      <c r="E188" s="417"/>
      <c r="F188" s="417"/>
      <c r="G188" s="417"/>
      <c r="H188" s="417"/>
      <c r="I188" s="417"/>
      <c r="J188" s="417"/>
      <c r="K188" s="417"/>
      <c r="L188" s="418"/>
      <c r="M188" s="26"/>
    </row>
    <row r="189" spans="1:19" s="9" customFormat="1" x14ac:dyDescent="0.35">
      <c r="A189" s="6"/>
      <c r="B189" s="416"/>
      <c r="C189" s="417"/>
      <c r="D189" s="417"/>
      <c r="E189" s="417"/>
      <c r="F189" s="417"/>
      <c r="G189" s="417"/>
      <c r="H189" s="417"/>
      <c r="I189" s="417"/>
      <c r="J189" s="417"/>
      <c r="K189" s="417"/>
      <c r="L189" s="418"/>
      <c r="M189" s="26"/>
    </row>
    <row r="190" spans="1:19" s="9" customFormat="1" x14ac:dyDescent="0.35">
      <c r="A190" s="6"/>
      <c r="B190" s="416"/>
      <c r="C190" s="417"/>
      <c r="D190" s="417"/>
      <c r="E190" s="417"/>
      <c r="F190" s="417"/>
      <c r="G190" s="417"/>
      <c r="H190" s="417"/>
      <c r="I190" s="417"/>
      <c r="J190" s="417"/>
      <c r="K190" s="417"/>
      <c r="L190" s="418"/>
      <c r="M190" s="26"/>
    </row>
    <row r="191" spans="1:19" s="9" customFormat="1" x14ac:dyDescent="0.35">
      <c r="A191" s="6"/>
      <c r="B191" s="416"/>
      <c r="C191" s="417"/>
      <c r="D191" s="417"/>
      <c r="E191" s="417"/>
      <c r="F191" s="417"/>
      <c r="G191" s="417"/>
      <c r="H191" s="417"/>
      <c r="I191" s="417"/>
      <c r="J191" s="417"/>
      <c r="K191" s="417"/>
      <c r="L191" s="418"/>
      <c r="M191" s="26"/>
    </row>
    <row r="192" spans="1:19" s="9" customFormat="1" x14ac:dyDescent="0.35">
      <c r="A192" s="6"/>
      <c r="B192" s="416"/>
      <c r="C192" s="417"/>
      <c r="D192" s="417"/>
      <c r="E192" s="417"/>
      <c r="F192" s="417"/>
      <c r="G192" s="417"/>
      <c r="H192" s="417"/>
      <c r="I192" s="417"/>
      <c r="J192" s="417"/>
      <c r="K192" s="417"/>
      <c r="L192" s="418"/>
      <c r="M192" s="26"/>
    </row>
    <row r="193" spans="1:19" s="9" customFormat="1" x14ac:dyDescent="0.35">
      <c r="A193" s="6"/>
      <c r="B193" s="416"/>
      <c r="C193" s="417"/>
      <c r="D193" s="417"/>
      <c r="E193" s="417"/>
      <c r="F193" s="417"/>
      <c r="G193" s="417"/>
      <c r="H193" s="417"/>
      <c r="I193" s="417"/>
      <c r="J193" s="417"/>
      <c r="K193" s="417"/>
      <c r="L193" s="418"/>
      <c r="M193" s="26"/>
    </row>
    <row r="194" spans="1:19" s="9" customFormat="1" x14ac:dyDescent="0.35">
      <c r="A194" s="6"/>
      <c r="B194" s="416"/>
      <c r="C194" s="417"/>
      <c r="D194" s="417"/>
      <c r="E194" s="417"/>
      <c r="F194" s="417"/>
      <c r="G194" s="417"/>
      <c r="H194" s="417"/>
      <c r="I194" s="417"/>
      <c r="J194" s="417"/>
      <c r="K194" s="417"/>
      <c r="L194" s="418"/>
      <c r="M194" s="26"/>
    </row>
    <row r="195" spans="1:19" s="26" customFormat="1" x14ac:dyDescent="0.35">
      <c r="A195" s="55"/>
      <c r="B195" s="66"/>
      <c r="C195" s="67"/>
      <c r="D195" s="67"/>
      <c r="E195" s="67"/>
      <c r="F195" s="67"/>
      <c r="G195" s="67"/>
      <c r="H195" s="67"/>
      <c r="I195" s="67"/>
      <c r="J195" s="67"/>
      <c r="K195" s="67"/>
      <c r="L195" s="68"/>
      <c r="O195" s="8"/>
      <c r="P195" s="8"/>
      <c r="Q195" s="8"/>
      <c r="R195" s="8"/>
      <c r="S195" s="8"/>
    </row>
    <row r="196" spans="1:19" s="9" customFormat="1" x14ac:dyDescent="0.35">
      <c r="A196" s="6"/>
      <c r="B196" s="388" t="s">
        <v>255</v>
      </c>
      <c r="C196" s="389"/>
      <c r="D196" s="389"/>
      <c r="E196" s="389"/>
      <c r="F196" s="389"/>
      <c r="G196" s="389"/>
      <c r="H196" s="389"/>
      <c r="I196" s="389"/>
      <c r="J196" s="389"/>
      <c r="K196" s="389"/>
      <c r="L196" s="390"/>
      <c r="M196" s="41"/>
      <c r="Q196" s="8"/>
      <c r="R196" s="8"/>
      <c r="S196" s="8"/>
    </row>
    <row r="197" spans="1:19" s="26" customFormat="1" x14ac:dyDescent="0.35">
      <c r="A197" s="55"/>
      <c r="B197" s="65"/>
      <c r="C197" s="50"/>
      <c r="D197" s="50"/>
      <c r="E197" s="50"/>
      <c r="F197" s="50"/>
      <c r="G197" s="50"/>
      <c r="H197" s="50"/>
      <c r="I197" s="50"/>
      <c r="J197" s="50"/>
      <c r="K197" s="50"/>
      <c r="L197" s="56"/>
      <c r="O197" s="8"/>
      <c r="P197" s="8"/>
      <c r="Q197" s="8"/>
      <c r="R197" s="8"/>
      <c r="S197" s="8"/>
    </row>
    <row r="198" spans="1:19" s="26" customFormat="1" x14ac:dyDescent="0.35">
      <c r="A198" s="55"/>
      <c r="B198" s="423" t="str">
        <f>IF(Intro!$G$21="English",O198,P198)</f>
        <v>Pour quels types de marchandises votre entreprise exige-t-elle que ses fournisseurs de marchandises soient certifiés ou qualifiés afin de lui vendre?</v>
      </c>
      <c r="C198" s="424"/>
      <c r="D198" s="424"/>
      <c r="E198" s="424"/>
      <c r="F198" s="424"/>
      <c r="G198" s="424"/>
      <c r="H198" s="424"/>
      <c r="I198" s="424"/>
      <c r="J198" s="424"/>
      <c r="K198" s="424"/>
      <c r="L198" s="425"/>
      <c r="O198" s="8" t="s">
        <v>435</v>
      </c>
      <c r="P198" s="8" t="s">
        <v>436</v>
      </c>
      <c r="Q198" s="8"/>
      <c r="R198" s="8"/>
      <c r="S198" s="8"/>
    </row>
    <row r="199" spans="1:19" s="26" customFormat="1" x14ac:dyDescent="0.35">
      <c r="A199" s="55"/>
      <c r="B199" s="65"/>
      <c r="C199" s="50"/>
      <c r="D199" s="50"/>
      <c r="E199" s="50"/>
      <c r="F199" s="50"/>
      <c r="G199" s="50"/>
      <c r="H199" s="50"/>
      <c r="I199" s="50"/>
      <c r="J199" s="50"/>
      <c r="K199" s="50"/>
      <c r="L199" s="56"/>
      <c r="O199" s="8"/>
      <c r="P199" s="8"/>
      <c r="Q199" s="8"/>
      <c r="R199" s="8"/>
      <c r="S199" s="8"/>
    </row>
    <row r="200" spans="1:19" s="9" customFormat="1" x14ac:dyDescent="0.35">
      <c r="A200" s="6"/>
      <c r="B200" s="416"/>
      <c r="C200" s="417"/>
      <c r="D200" s="417"/>
      <c r="E200" s="417"/>
      <c r="F200" s="417"/>
      <c r="G200" s="417"/>
      <c r="H200" s="417"/>
      <c r="I200" s="417"/>
      <c r="J200" s="417"/>
      <c r="K200" s="417"/>
      <c r="L200" s="418"/>
      <c r="M200" s="26"/>
    </row>
    <row r="201" spans="1:19" s="9" customFormat="1" x14ac:dyDescent="0.35">
      <c r="A201" s="6"/>
      <c r="B201" s="416"/>
      <c r="C201" s="417"/>
      <c r="D201" s="417"/>
      <c r="E201" s="417"/>
      <c r="F201" s="417"/>
      <c r="G201" s="417"/>
      <c r="H201" s="417"/>
      <c r="I201" s="417"/>
      <c r="J201" s="417"/>
      <c r="K201" s="417"/>
      <c r="L201" s="418"/>
      <c r="M201" s="26"/>
    </row>
    <row r="202" spans="1:19" s="9" customFormat="1" x14ac:dyDescent="0.35">
      <c r="A202" s="6"/>
      <c r="B202" s="416"/>
      <c r="C202" s="417"/>
      <c r="D202" s="417"/>
      <c r="E202" s="417"/>
      <c r="F202" s="417"/>
      <c r="G202" s="417"/>
      <c r="H202" s="417"/>
      <c r="I202" s="417"/>
      <c r="J202" s="417"/>
      <c r="K202" s="417"/>
      <c r="L202" s="418"/>
      <c r="M202" s="26"/>
    </row>
    <row r="203" spans="1:19" s="9" customFormat="1" x14ac:dyDescent="0.35">
      <c r="A203" s="6"/>
      <c r="B203" s="416"/>
      <c r="C203" s="417"/>
      <c r="D203" s="417"/>
      <c r="E203" s="417"/>
      <c r="F203" s="417"/>
      <c r="G203" s="417"/>
      <c r="H203" s="417"/>
      <c r="I203" s="417"/>
      <c r="J203" s="417"/>
      <c r="K203" s="417"/>
      <c r="L203" s="418"/>
      <c r="M203" s="26"/>
    </row>
    <row r="204" spans="1:19" s="9" customFormat="1" x14ac:dyDescent="0.35">
      <c r="A204" s="6"/>
      <c r="B204" s="416"/>
      <c r="C204" s="417"/>
      <c r="D204" s="417"/>
      <c r="E204" s="417"/>
      <c r="F204" s="417"/>
      <c r="G204" s="417"/>
      <c r="H204" s="417"/>
      <c r="I204" s="417"/>
      <c r="J204" s="417"/>
      <c r="K204" s="417"/>
      <c r="L204" s="418"/>
      <c r="M204" s="26"/>
    </row>
    <row r="205" spans="1:19" s="9" customFormat="1" x14ac:dyDescent="0.35">
      <c r="A205" s="6"/>
      <c r="B205" s="416"/>
      <c r="C205" s="417"/>
      <c r="D205" s="417"/>
      <c r="E205" s="417"/>
      <c r="F205" s="417"/>
      <c r="G205" s="417"/>
      <c r="H205" s="417"/>
      <c r="I205" s="417"/>
      <c r="J205" s="417"/>
      <c r="K205" s="417"/>
      <c r="L205" s="418"/>
      <c r="M205" s="26"/>
    </row>
    <row r="206" spans="1:19" s="9" customFormat="1" x14ac:dyDescent="0.35">
      <c r="A206" s="6"/>
      <c r="B206" s="416"/>
      <c r="C206" s="417"/>
      <c r="D206" s="417"/>
      <c r="E206" s="417"/>
      <c r="F206" s="417"/>
      <c r="G206" s="417"/>
      <c r="H206" s="417"/>
      <c r="I206" s="417"/>
      <c r="J206" s="417"/>
      <c r="K206" s="417"/>
      <c r="L206" s="418"/>
      <c r="M206" s="26"/>
    </row>
    <row r="207" spans="1:19" s="9" customFormat="1" x14ac:dyDescent="0.35">
      <c r="A207" s="6"/>
      <c r="B207" s="416"/>
      <c r="C207" s="417"/>
      <c r="D207" s="417"/>
      <c r="E207" s="417"/>
      <c r="F207" s="417"/>
      <c r="G207" s="417"/>
      <c r="H207" s="417"/>
      <c r="I207" s="417"/>
      <c r="J207" s="417"/>
      <c r="K207" s="417"/>
      <c r="L207" s="418"/>
      <c r="M207" s="26"/>
    </row>
    <row r="208" spans="1:19" s="26" customFormat="1" x14ac:dyDescent="0.35">
      <c r="A208" s="55"/>
      <c r="B208" s="66"/>
      <c r="C208" s="67"/>
      <c r="D208" s="67"/>
      <c r="E208" s="67"/>
      <c r="F208" s="67"/>
      <c r="G208" s="67"/>
      <c r="H208" s="67"/>
      <c r="I208" s="67"/>
      <c r="J208" s="67"/>
      <c r="K208" s="67"/>
      <c r="L208" s="68"/>
      <c r="O208" s="8"/>
      <c r="P208" s="8"/>
      <c r="Q208" s="8"/>
      <c r="R208" s="8"/>
      <c r="S208" s="8"/>
    </row>
    <row r="209" spans="1:19" s="9" customFormat="1" x14ac:dyDescent="0.35">
      <c r="A209" s="6"/>
      <c r="B209" s="388" t="s">
        <v>127</v>
      </c>
      <c r="C209" s="389"/>
      <c r="D209" s="389"/>
      <c r="E209" s="389"/>
      <c r="F209" s="389"/>
      <c r="G209" s="389"/>
      <c r="H209" s="389"/>
      <c r="I209" s="389"/>
      <c r="J209" s="389"/>
      <c r="K209" s="389"/>
      <c r="L209" s="390"/>
      <c r="M209" s="41"/>
      <c r="Q209" s="8"/>
      <c r="R209" s="8"/>
      <c r="S209" s="8"/>
    </row>
    <row r="210" spans="1:19" s="26" customFormat="1" x14ac:dyDescent="0.35">
      <c r="A210" s="55"/>
      <c r="B210" s="65"/>
      <c r="C210" s="50"/>
      <c r="D210" s="50"/>
      <c r="E210" s="50"/>
      <c r="F210" s="50"/>
      <c r="G210" s="50"/>
      <c r="H210" s="50"/>
      <c r="I210" s="50"/>
      <c r="J210" s="50"/>
      <c r="K210" s="50"/>
      <c r="L210" s="56"/>
      <c r="O210" s="8"/>
      <c r="P210" s="8"/>
      <c r="Q210" s="8"/>
      <c r="R210" s="8"/>
      <c r="S210" s="8"/>
    </row>
    <row r="211" spans="1:19" s="26" customFormat="1" x14ac:dyDescent="0.35">
      <c r="A211" s="55"/>
      <c r="B211" s="423" t="str">
        <f>IF(Intro!$G$21="English",O211,P211)</f>
        <v>Fournissez des détails indiquant si vos exigences de certification ou de qualification pour les fournisseurs de marchandises varient selon le type, l'utilisation finale ou le pays d'origine.</v>
      </c>
      <c r="C211" s="424"/>
      <c r="D211" s="424"/>
      <c r="E211" s="424"/>
      <c r="F211" s="424"/>
      <c r="G211" s="424"/>
      <c r="H211" s="424"/>
      <c r="I211" s="424"/>
      <c r="J211" s="424"/>
      <c r="K211" s="424"/>
      <c r="L211" s="425"/>
      <c r="O211" s="8" t="s">
        <v>422</v>
      </c>
      <c r="P211" s="8" t="s">
        <v>423</v>
      </c>
      <c r="Q211" s="8"/>
      <c r="R211" s="8"/>
      <c r="S211" s="8"/>
    </row>
    <row r="212" spans="1:19" s="26" customFormat="1" x14ac:dyDescent="0.35">
      <c r="A212" s="55"/>
      <c r="B212" s="65"/>
      <c r="C212" s="50"/>
      <c r="D212" s="50"/>
      <c r="E212" s="50"/>
      <c r="F212" s="50"/>
      <c r="G212" s="50"/>
      <c r="H212" s="50"/>
      <c r="I212" s="50"/>
      <c r="J212" s="50"/>
      <c r="K212" s="50"/>
      <c r="L212" s="56"/>
      <c r="O212" s="8"/>
      <c r="P212" s="8"/>
      <c r="Q212" s="8"/>
      <c r="R212" s="8"/>
      <c r="S212" s="8"/>
    </row>
    <row r="213" spans="1:19" s="9" customFormat="1" x14ac:dyDescent="0.35">
      <c r="A213" s="6"/>
      <c r="B213" s="416"/>
      <c r="C213" s="417"/>
      <c r="D213" s="417"/>
      <c r="E213" s="417"/>
      <c r="F213" s="417"/>
      <c r="G213" s="417"/>
      <c r="H213" s="417"/>
      <c r="I213" s="417"/>
      <c r="J213" s="417"/>
      <c r="K213" s="417"/>
      <c r="L213" s="418"/>
      <c r="M213" s="26"/>
    </row>
    <row r="214" spans="1:19" s="9" customFormat="1" x14ac:dyDescent="0.35">
      <c r="A214" s="6"/>
      <c r="B214" s="416"/>
      <c r="C214" s="417"/>
      <c r="D214" s="417"/>
      <c r="E214" s="417"/>
      <c r="F214" s="417"/>
      <c r="G214" s="417"/>
      <c r="H214" s="417"/>
      <c r="I214" s="417"/>
      <c r="J214" s="417"/>
      <c r="K214" s="417"/>
      <c r="L214" s="418"/>
      <c r="M214" s="26"/>
    </row>
    <row r="215" spans="1:19" s="9" customFormat="1" x14ac:dyDescent="0.35">
      <c r="A215" s="6"/>
      <c r="B215" s="416"/>
      <c r="C215" s="417"/>
      <c r="D215" s="417"/>
      <c r="E215" s="417"/>
      <c r="F215" s="417"/>
      <c r="G215" s="417"/>
      <c r="H215" s="417"/>
      <c r="I215" s="417"/>
      <c r="J215" s="417"/>
      <c r="K215" s="417"/>
      <c r="L215" s="418"/>
      <c r="M215" s="26"/>
    </row>
    <row r="216" spans="1:19" s="9" customFormat="1" x14ac:dyDescent="0.35">
      <c r="A216" s="6"/>
      <c r="B216" s="416"/>
      <c r="C216" s="417"/>
      <c r="D216" s="417"/>
      <c r="E216" s="417"/>
      <c r="F216" s="417"/>
      <c r="G216" s="417"/>
      <c r="H216" s="417"/>
      <c r="I216" s="417"/>
      <c r="J216" s="417"/>
      <c r="K216" s="417"/>
      <c r="L216" s="418"/>
      <c r="M216" s="26"/>
    </row>
    <row r="217" spans="1:19" s="9" customFormat="1" x14ac:dyDescent="0.35">
      <c r="A217" s="6"/>
      <c r="B217" s="416"/>
      <c r="C217" s="417"/>
      <c r="D217" s="417"/>
      <c r="E217" s="417"/>
      <c r="F217" s="417"/>
      <c r="G217" s="417"/>
      <c r="H217" s="417"/>
      <c r="I217" s="417"/>
      <c r="J217" s="417"/>
      <c r="K217" s="417"/>
      <c r="L217" s="418"/>
      <c r="M217" s="26"/>
    </row>
    <row r="218" spans="1:19" s="9" customFormat="1" x14ac:dyDescent="0.35">
      <c r="A218" s="6"/>
      <c r="B218" s="416"/>
      <c r="C218" s="417"/>
      <c r="D218" s="417"/>
      <c r="E218" s="417"/>
      <c r="F218" s="417"/>
      <c r="G218" s="417"/>
      <c r="H218" s="417"/>
      <c r="I218" s="417"/>
      <c r="J218" s="417"/>
      <c r="K218" s="417"/>
      <c r="L218" s="418"/>
      <c r="M218" s="26"/>
    </row>
    <row r="219" spans="1:19" s="9" customFormat="1" x14ac:dyDescent="0.35">
      <c r="A219" s="6"/>
      <c r="B219" s="416"/>
      <c r="C219" s="417"/>
      <c r="D219" s="417"/>
      <c r="E219" s="417"/>
      <c r="F219" s="417"/>
      <c r="G219" s="417"/>
      <c r="H219" s="417"/>
      <c r="I219" s="417"/>
      <c r="J219" s="417"/>
      <c r="K219" s="417"/>
      <c r="L219" s="418"/>
      <c r="M219" s="26"/>
    </row>
    <row r="220" spans="1:19" s="9" customFormat="1" x14ac:dyDescent="0.35">
      <c r="A220" s="6"/>
      <c r="B220" s="416"/>
      <c r="C220" s="417"/>
      <c r="D220" s="417"/>
      <c r="E220" s="417"/>
      <c r="F220" s="417"/>
      <c r="G220" s="417"/>
      <c r="H220" s="417"/>
      <c r="I220" s="417"/>
      <c r="J220" s="417"/>
      <c r="K220" s="417"/>
      <c r="L220" s="418"/>
      <c r="M220" s="26"/>
    </row>
    <row r="221" spans="1:19" s="26" customFormat="1" x14ac:dyDescent="0.35">
      <c r="A221" s="55"/>
      <c r="B221" s="66"/>
      <c r="C221" s="67"/>
      <c r="D221" s="67"/>
      <c r="E221" s="67"/>
      <c r="F221" s="67"/>
      <c r="G221" s="67"/>
      <c r="H221" s="67"/>
      <c r="I221" s="67"/>
      <c r="J221" s="67"/>
      <c r="K221" s="67"/>
      <c r="L221" s="68"/>
      <c r="O221" s="8"/>
      <c r="P221" s="8"/>
      <c r="Q221" s="8"/>
      <c r="R221" s="8"/>
      <c r="S221" s="8"/>
    </row>
    <row r="222" spans="1:19" s="9" customFormat="1" x14ac:dyDescent="0.35">
      <c r="A222" s="6"/>
      <c r="B222" s="388" t="s">
        <v>107</v>
      </c>
      <c r="C222" s="389"/>
      <c r="D222" s="389"/>
      <c r="E222" s="389"/>
      <c r="F222" s="389"/>
      <c r="G222" s="389"/>
      <c r="H222" s="389"/>
      <c r="I222" s="389"/>
      <c r="J222" s="389"/>
      <c r="K222" s="389"/>
      <c r="L222" s="390"/>
      <c r="M222" s="41"/>
      <c r="Q222" s="8"/>
      <c r="R222" s="8"/>
      <c r="S222" s="8"/>
    </row>
    <row r="223" spans="1:19" s="26" customFormat="1" x14ac:dyDescent="0.35">
      <c r="A223" s="55"/>
      <c r="B223" s="65"/>
      <c r="C223" s="50"/>
      <c r="D223" s="50"/>
      <c r="E223" s="50"/>
      <c r="F223" s="50"/>
      <c r="G223" s="50"/>
      <c r="H223" s="50"/>
      <c r="I223" s="50"/>
      <c r="J223" s="50"/>
      <c r="K223" s="50"/>
      <c r="L223" s="56"/>
      <c r="O223" s="8"/>
      <c r="P223" s="8"/>
      <c r="Q223" s="8"/>
      <c r="R223" s="8"/>
      <c r="S223" s="8"/>
    </row>
    <row r="224" spans="1:19" s="26" customFormat="1" x14ac:dyDescent="0.35">
      <c r="A224" s="55"/>
      <c r="B224" s="423" t="str">
        <f>IF(Intro!$G$21="English",O224,P224)</f>
        <v>Fournissez des détails indiquant si des fournisseurs ont échoué aux exigences de certification ou de qualification depuis le 1er janvier 2023.</v>
      </c>
      <c r="C224" s="424"/>
      <c r="D224" s="424"/>
      <c r="E224" s="424"/>
      <c r="F224" s="424"/>
      <c r="G224" s="424"/>
      <c r="H224" s="424"/>
      <c r="I224" s="424"/>
      <c r="J224" s="424"/>
      <c r="K224" s="424"/>
      <c r="L224" s="425"/>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6" customFormat="1" x14ac:dyDescent="0.35">
      <c r="A225" s="55"/>
      <c r="B225" s="65"/>
      <c r="C225" s="50"/>
      <c r="D225" s="50"/>
      <c r="E225" s="50"/>
      <c r="F225" s="50"/>
      <c r="G225" s="50"/>
      <c r="H225" s="50"/>
      <c r="I225" s="50"/>
      <c r="J225" s="50"/>
      <c r="K225" s="50"/>
      <c r="L225" s="56"/>
      <c r="O225" s="8"/>
      <c r="P225" s="8"/>
      <c r="Q225" s="8"/>
      <c r="R225" s="8"/>
      <c r="S225" s="8"/>
    </row>
    <row r="226" spans="1:19" s="9" customFormat="1" x14ac:dyDescent="0.35">
      <c r="A226" s="6"/>
      <c r="B226" s="416"/>
      <c r="C226" s="417"/>
      <c r="D226" s="417"/>
      <c r="E226" s="417"/>
      <c r="F226" s="417"/>
      <c r="G226" s="417"/>
      <c r="H226" s="417"/>
      <c r="I226" s="417"/>
      <c r="J226" s="417"/>
      <c r="K226" s="417"/>
      <c r="L226" s="418"/>
      <c r="M226" s="26"/>
    </row>
    <row r="227" spans="1:19" s="9" customFormat="1" x14ac:dyDescent="0.35">
      <c r="A227" s="6"/>
      <c r="B227" s="416"/>
      <c r="C227" s="417"/>
      <c r="D227" s="417"/>
      <c r="E227" s="417"/>
      <c r="F227" s="417"/>
      <c r="G227" s="417"/>
      <c r="H227" s="417"/>
      <c r="I227" s="417"/>
      <c r="J227" s="417"/>
      <c r="K227" s="417"/>
      <c r="L227" s="418"/>
      <c r="M227" s="26"/>
    </row>
    <row r="228" spans="1:19" s="9" customFormat="1" x14ac:dyDescent="0.35">
      <c r="A228" s="6"/>
      <c r="B228" s="416"/>
      <c r="C228" s="417"/>
      <c r="D228" s="417"/>
      <c r="E228" s="417"/>
      <c r="F228" s="417"/>
      <c r="G228" s="417"/>
      <c r="H228" s="417"/>
      <c r="I228" s="417"/>
      <c r="J228" s="417"/>
      <c r="K228" s="417"/>
      <c r="L228" s="418"/>
      <c r="M228" s="26"/>
    </row>
    <row r="229" spans="1:19" s="9" customFormat="1" x14ac:dyDescent="0.35">
      <c r="A229" s="6"/>
      <c r="B229" s="416"/>
      <c r="C229" s="417"/>
      <c r="D229" s="417"/>
      <c r="E229" s="417"/>
      <c r="F229" s="417"/>
      <c r="G229" s="417"/>
      <c r="H229" s="417"/>
      <c r="I229" s="417"/>
      <c r="J229" s="417"/>
      <c r="K229" s="417"/>
      <c r="L229" s="418"/>
      <c r="M229" s="26"/>
    </row>
    <row r="230" spans="1:19" s="9" customFormat="1" x14ac:dyDescent="0.35">
      <c r="A230" s="6"/>
      <c r="B230" s="416"/>
      <c r="C230" s="417"/>
      <c r="D230" s="417"/>
      <c r="E230" s="417"/>
      <c r="F230" s="417"/>
      <c r="G230" s="417"/>
      <c r="H230" s="417"/>
      <c r="I230" s="417"/>
      <c r="J230" s="417"/>
      <c r="K230" s="417"/>
      <c r="L230" s="418"/>
      <c r="M230" s="26"/>
    </row>
    <row r="231" spans="1:19" s="9" customFormat="1" x14ac:dyDescent="0.35">
      <c r="A231" s="6"/>
      <c r="B231" s="416"/>
      <c r="C231" s="417"/>
      <c r="D231" s="417"/>
      <c r="E231" s="417"/>
      <c r="F231" s="417"/>
      <c r="G231" s="417"/>
      <c r="H231" s="417"/>
      <c r="I231" s="417"/>
      <c r="J231" s="417"/>
      <c r="K231" s="417"/>
      <c r="L231" s="418"/>
      <c r="M231" s="26"/>
    </row>
    <row r="232" spans="1:19" s="9" customFormat="1" x14ac:dyDescent="0.35">
      <c r="A232" s="6"/>
      <c r="B232" s="416"/>
      <c r="C232" s="417"/>
      <c r="D232" s="417"/>
      <c r="E232" s="417"/>
      <c r="F232" s="417"/>
      <c r="G232" s="417"/>
      <c r="H232" s="417"/>
      <c r="I232" s="417"/>
      <c r="J232" s="417"/>
      <c r="K232" s="417"/>
      <c r="L232" s="418"/>
      <c r="M232" s="26"/>
    </row>
    <row r="233" spans="1:19" s="9" customFormat="1" x14ac:dyDescent="0.35">
      <c r="A233" s="6"/>
      <c r="B233" s="416"/>
      <c r="C233" s="417"/>
      <c r="D233" s="417"/>
      <c r="E233" s="417"/>
      <c r="F233" s="417"/>
      <c r="G233" s="417"/>
      <c r="H233" s="417"/>
      <c r="I233" s="417"/>
      <c r="J233" s="417"/>
      <c r="K233" s="417"/>
      <c r="L233" s="418"/>
      <c r="M233" s="26"/>
    </row>
    <row r="234" spans="1:19" s="26" customFormat="1" x14ac:dyDescent="0.35">
      <c r="A234" s="55"/>
      <c r="B234" s="66"/>
      <c r="C234" s="67"/>
      <c r="D234" s="67"/>
      <c r="E234" s="67"/>
      <c r="F234" s="67"/>
      <c r="G234" s="67"/>
      <c r="H234" s="67"/>
      <c r="I234" s="67"/>
      <c r="J234" s="67"/>
      <c r="K234" s="67"/>
      <c r="L234" s="68"/>
      <c r="O234" s="8"/>
      <c r="P234" s="8"/>
      <c r="Q234" s="8"/>
      <c r="R234" s="8"/>
      <c r="S234" s="8"/>
    </row>
    <row r="235" spans="1:19" s="9" customFormat="1" x14ac:dyDescent="0.35">
      <c r="A235" s="6"/>
      <c r="B235" s="388" t="s">
        <v>108</v>
      </c>
      <c r="C235" s="389"/>
      <c r="D235" s="389"/>
      <c r="E235" s="389"/>
      <c r="F235" s="389"/>
      <c r="G235" s="389"/>
      <c r="H235" s="389"/>
      <c r="I235" s="389"/>
      <c r="J235" s="389"/>
      <c r="K235" s="389"/>
      <c r="L235" s="390"/>
      <c r="M235" s="41"/>
      <c r="Q235" s="8"/>
      <c r="R235" s="8"/>
      <c r="S235" s="8"/>
    </row>
    <row r="236" spans="1:19" s="26" customFormat="1" x14ac:dyDescent="0.35">
      <c r="A236" s="55"/>
      <c r="B236" s="65"/>
      <c r="C236" s="50"/>
      <c r="D236" s="50"/>
      <c r="E236" s="50"/>
      <c r="F236" s="50"/>
      <c r="G236" s="50"/>
      <c r="H236" s="50"/>
      <c r="I236" s="50"/>
      <c r="J236" s="50"/>
      <c r="K236" s="50"/>
      <c r="L236" s="56"/>
      <c r="O236" s="8"/>
      <c r="P236" s="8"/>
      <c r="Q236" s="8"/>
      <c r="R236" s="8"/>
      <c r="S236" s="8"/>
    </row>
    <row r="237" spans="1:19" s="26" customFormat="1" x14ac:dyDescent="0.35">
      <c r="A237" s="55"/>
      <c r="B237" s="317" t="str">
        <f>IF(Intro!$G$21="English",O237,P237)</f>
        <v>Approximativement quel pourcentage du total des achats de marchandises (en volume) effectués par votre entreprise a exigé une certification ou une qualification en 2025?</v>
      </c>
      <c r="C237" s="318"/>
      <c r="D237" s="318"/>
      <c r="E237" s="318"/>
      <c r="F237" s="318"/>
      <c r="G237" s="318"/>
      <c r="H237" s="318"/>
      <c r="I237" s="318"/>
      <c r="J237" s="318"/>
      <c r="K237" s="318"/>
      <c r="L237" s="319"/>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6" customFormat="1" x14ac:dyDescent="0.35">
      <c r="A238" s="55"/>
      <c r="B238" s="65"/>
      <c r="C238" s="50"/>
      <c r="D238" s="50"/>
      <c r="E238" s="50"/>
      <c r="F238" s="50"/>
      <c r="G238" s="50"/>
      <c r="H238" s="50"/>
      <c r="I238" s="50"/>
      <c r="J238" s="50"/>
      <c r="K238" s="50"/>
      <c r="L238" s="56"/>
      <c r="O238" s="8"/>
      <c r="P238" s="8"/>
      <c r="Q238" s="8"/>
      <c r="R238" s="8"/>
      <c r="S238" s="8"/>
    </row>
    <row r="239" spans="1:19" x14ac:dyDescent="0.35">
      <c r="B239" s="325" t="str">
        <f>IF(Intro!$G$21="English",O239,P239)</f>
        <v>Achats certifiés ou qualifiés</v>
      </c>
      <c r="C239" s="326"/>
      <c r="D239" s="81" t="s">
        <v>72</v>
      </c>
      <c r="E239" s="550"/>
      <c r="F239" s="550"/>
      <c r="G239" s="50"/>
      <c r="H239" s="50"/>
      <c r="I239" s="50"/>
      <c r="J239" s="50"/>
      <c r="K239" s="50"/>
      <c r="L239" s="56"/>
      <c r="M239" s="8"/>
      <c r="O239" s="8" t="s">
        <v>437</v>
      </c>
      <c r="P239" s="8" t="s">
        <v>438</v>
      </c>
    </row>
    <row r="240" spans="1:19" s="26" customFormat="1" x14ac:dyDescent="0.35">
      <c r="A240" s="55"/>
      <c r="B240" s="66"/>
      <c r="C240" s="67"/>
      <c r="D240" s="67"/>
      <c r="E240" s="67"/>
      <c r="F240" s="67"/>
      <c r="G240" s="67"/>
      <c r="H240" s="67"/>
      <c r="I240" s="67"/>
      <c r="J240" s="67"/>
      <c r="K240" s="67"/>
      <c r="L240" s="68"/>
      <c r="O240" s="8"/>
      <c r="P240" s="8"/>
      <c r="Q240" s="8"/>
      <c r="R240" s="8"/>
      <c r="S240" s="8"/>
    </row>
    <row r="241" spans="1:19" s="26" customFormat="1" x14ac:dyDescent="0.35">
      <c r="A241" s="55"/>
      <c r="B241" s="284" t="str">
        <f>UPPER(IF(Intro!$G$21="English",O241,P241))</f>
        <v>CONTRATS À TERME</v>
      </c>
      <c r="C241" s="285"/>
      <c r="D241" s="285"/>
      <c r="E241" s="285"/>
      <c r="F241" s="285"/>
      <c r="G241" s="285"/>
      <c r="H241" s="285"/>
      <c r="I241" s="285"/>
      <c r="J241" s="285"/>
      <c r="K241" s="285"/>
      <c r="L241" s="286"/>
      <c r="O241" s="8" t="s">
        <v>424</v>
      </c>
      <c r="P241" s="8" t="s">
        <v>245</v>
      </c>
      <c r="Q241" s="8"/>
      <c r="R241" s="8"/>
      <c r="S241" s="8"/>
    </row>
    <row r="242" spans="1:19" s="9" customFormat="1" x14ac:dyDescent="0.35">
      <c r="A242" s="6"/>
      <c r="B242" s="388" t="s">
        <v>115</v>
      </c>
      <c r="C242" s="389"/>
      <c r="D242" s="389"/>
      <c r="E242" s="389"/>
      <c r="F242" s="389"/>
      <c r="G242" s="389"/>
      <c r="H242" s="389"/>
      <c r="I242" s="389"/>
      <c r="J242" s="389"/>
      <c r="K242" s="389"/>
      <c r="L242" s="390"/>
      <c r="M242" s="41"/>
      <c r="Q242" s="8"/>
      <c r="R242" s="8"/>
      <c r="S242" s="8"/>
    </row>
    <row r="243" spans="1:19" s="9" customFormat="1" x14ac:dyDescent="0.35">
      <c r="A243" s="6"/>
      <c r="B243" s="36"/>
      <c r="C243" s="29"/>
      <c r="D243" s="29"/>
      <c r="E243" s="29"/>
      <c r="F243" s="29"/>
      <c r="G243" s="29"/>
      <c r="H243" s="29"/>
      <c r="I243" s="29"/>
      <c r="J243" s="29"/>
      <c r="K243" s="29"/>
      <c r="L243" s="115"/>
      <c r="M243" s="41"/>
      <c r="Q243" s="8"/>
      <c r="R243" s="8"/>
      <c r="S243" s="8"/>
    </row>
    <row r="244" spans="1:19" s="9" customFormat="1" x14ac:dyDescent="0.35">
      <c r="A244" s="6"/>
      <c r="B244" s="275" t="str">
        <f>IF(Intro!$G$21="English",O244,P244)</f>
        <v>Indiquez si votre entreprise achète les marchandises sous contrats à terme.</v>
      </c>
      <c r="C244" s="276"/>
      <c r="D244" s="276"/>
      <c r="E244" s="276"/>
      <c r="F244" s="276"/>
      <c r="G244" s="29"/>
      <c r="H244" s="29"/>
      <c r="I244" s="29"/>
      <c r="J244" s="29"/>
      <c r="K244" s="29"/>
      <c r="L244" s="115"/>
      <c r="M244" s="41"/>
      <c r="O244" s="8" t="s">
        <v>429</v>
      </c>
      <c r="P244" s="8" t="s">
        <v>430</v>
      </c>
      <c r="Q244" s="8"/>
      <c r="R244" s="8"/>
      <c r="S244" s="8"/>
    </row>
    <row r="245" spans="1:19" s="9" customFormat="1" x14ac:dyDescent="0.35">
      <c r="A245" s="6"/>
      <c r="B245" s="36"/>
      <c r="C245" s="29"/>
      <c r="D245" s="29"/>
      <c r="E245" s="29"/>
      <c r="F245" s="29"/>
      <c r="G245" s="29"/>
      <c r="H245" s="29"/>
      <c r="I245" s="29"/>
      <c r="J245" s="29"/>
      <c r="K245" s="29"/>
      <c r="L245" s="115"/>
      <c r="M245" s="41"/>
      <c r="O245" s="8" t="s">
        <v>260</v>
      </c>
      <c r="P245" s="8" t="s">
        <v>261</v>
      </c>
      <c r="Q245" s="8"/>
      <c r="R245" s="8"/>
      <c r="S245" s="8"/>
    </row>
    <row r="246" spans="1:19" s="9" customFormat="1" x14ac:dyDescent="0.35">
      <c r="A246" s="6"/>
      <c r="B246" s="400" t="str">
        <f>IF(Intro!$G$21="English",O245,P245)</f>
        <v>Sélectionnez oui ou non</v>
      </c>
      <c r="C246" s="401"/>
      <c r="D246" s="92"/>
      <c r="E246" s="507" t="str">
        <f>IF(D246="Yes",O246,IF(D246="Oui",P246,IF(D246="No",O247,IF(D246="Non",P247,""))))</f>
        <v/>
      </c>
      <c r="F246" s="508"/>
      <c r="G246" s="508"/>
      <c r="H246" s="508"/>
      <c r="I246" s="508"/>
      <c r="J246" s="508"/>
      <c r="K246" s="508"/>
      <c r="L246" s="509"/>
      <c r="M246" s="41"/>
      <c r="O246" s="26" t="s">
        <v>441</v>
      </c>
      <c r="P246" s="26" t="s">
        <v>442</v>
      </c>
      <c r="Q246" s="8"/>
      <c r="R246" s="8"/>
      <c r="S246" s="8"/>
    </row>
    <row r="247" spans="1:19" s="9" customFormat="1" x14ac:dyDescent="0.35">
      <c r="A247" s="6"/>
      <c r="B247" s="36"/>
      <c r="C247" s="29"/>
      <c r="D247" s="29"/>
      <c r="E247" s="29"/>
      <c r="F247" s="29"/>
      <c r="G247" s="29"/>
      <c r="H247" s="29"/>
      <c r="I247" s="29"/>
      <c r="J247" s="29"/>
      <c r="K247" s="29"/>
      <c r="L247" s="115"/>
      <c r="M247" s="41"/>
      <c r="O247" s="26" t="s">
        <v>440</v>
      </c>
      <c r="P247" s="26" t="s">
        <v>439</v>
      </c>
      <c r="Q247" s="8"/>
      <c r="R247" s="8"/>
      <c r="S247" s="8"/>
    </row>
    <row r="248" spans="1:19" s="9" customFormat="1" x14ac:dyDescent="0.35">
      <c r="A248" s="6"/>
      <c r="B248" s="388" t="s">
        <v>116</v>
      </c>
      <c r="C248" s="389"/>
      <c r="D248" s="389"/>
      <c r="E248" s="389"/>
      <c r="F248" s="389"/>
      <c r="G248" s="389"/>
      <c r="H248" s="389"/>
      <c r="I248" s="389"/>
      <c r="J248" s="389"/>
      <c r="K248" s="389"/>
      <c r="L248" s="390"/>
      <c r="M248" s="41"/>
      <c r="O248" s="26"/>
      <c r="Q248" s="8"/>
      <c r="R248" s="8"/>
      <c r="S248" s="8"/>
    </row>
    <row r="249" spans="1:19" s="26" customFormat="1" x14ac:dyDescent="0.35">
      <c r="A249" s="55"/>
      <c r="B249" s="65"/>
      <c r="C249" s="50"/>
      <c r="D249" s="50"/>
      <c r="E249" s="50"/>
      <c r="F249" s="50"/>
      <c r="G249" s="50"/>
      <c r="H249" s="50"/>
      <c r="I249" s="50"/>
      <c r="J249" s="50"/>
      <c r="K249" s="50"/>
      <c r="L249" s="56"/>
      <c r="O249" s="8"/>
      <c r="P249" s="8"/>
      <c r="Q249" s="8"/>
      <c r="R249" s="8"/>
      <c r="S249" s="8"/>
    </row>
    <row r="250" spans="1:19" s="26" customFormat="1" x14ac:dyDescent="0.35">
      <c r="A250" s="55"/>
      <c r="B250" s="423" t="str">
        <f>IF(Intro!$G$21="English",O250,P250)</f>
        <v>Indiquez le pourcentage des achats totaux (selon le volume) de marchandises de votre entreprise effectués en vertu de contrats à terme en 2025.</v>
      </c>
      <c r="C250" s="424"/>
      <c r="D250" s="424"/>
      <c r="E250" s="424"/>
      <c r="F250" s="424"/>
      <c r="G250" s="424"/>
      <c r="H250" s="424"/>
      <c r="I250" s="424"/>
      <c r="J250" s="424"/>
      <c r="K250" s="424"/>
      <c r="L250" s="425"/>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6" customFormat="1" x14ac:dyDescent="0.35">
      <c r="A251" s="55"/>
      <c r="B251" s="65"/>
      <c r="C251" s="50"/>
      <c r="D251" s="50"/>
      <c r="E251" s="50"/>
      <c r="F251" s="50"/>
      <c r="G251" s="50"/>
      <c r="H251" s="50"/>
      <c r="I251" s="50"/>
      <c r="J251" s="50"/>
      <c r="K251" s="50"/>
      <c r="L251" s="56"/>
      <c r="O251" s="8"/>
      <c r="P251" s="8"/>
      <c r="Q251" s="8"/>
      <c r="R251" s="8"/>
      <c r="S251" s="8"/>
    </row>
    <row r="252" spans="1:19" x14ac:dyDescent="0.35">
      <c r="B252" s="426" t="str">
        <f>IF(Intro!$G$21="English",O252,P252)</f>
        <v>Contrats à terme</v>
      </c>
      <c r="C252" s="427"/>
      <c r="D252" s="88" t="s">
        <v>72</v>
      </c>
      <c r="E252" s="551"/>
      <c r="F252" s="551"/>
      <c r="G252" s="50"/>
      <c r="H252" s="50"/>
      <c r="I252" s="50"/>
      <c r="J252" s="50"/>
      <c r="K252" s="50"/>
      <c r="L252" s="56"/>
      <c r="M252" s="8"/>
      <c r="O252" s="8" t="s">
        <v>244</v>
      </c>
      <c r="P252" s="8" t="s">
        <v>245</v>
      </c>
    </row>
    <row r="253" spans="1:19" s="26" customFormat="1" x14ac:dyDescent="0.35">
      <c r="A253" s="55"/>
      <c r="B253" s="66"/>
      <c r="C253" s="67"/>
      <c r="D253" s="67"/>
      <c r="E253" s="67"/>
      <c r="F253" s="67"/>
      <c r="G253" s="67"/>
      <c r="H253" s="67"/>
      <c r="I253" s="67"/>
      <c r="J253" s="67"/>
      <c r="K253" s="67"/>
      <c r="L253" s="68"/>
      <c r="O253" s="8"/>
      <c r="P253" s="8"/>
      <c r="Q253" s="8"/>
      <c r="R253" s="8"/>
      <c r="S253" s="8"/>
    </row>
    <row r="254" spans="1:19" s="9" customFormat="1" x14ac:dyDescent="0.35">
      <c r="A254" s="6"/>
      <c r="B254" s="388" t="s">
        <v>427</v>
      </c>
      <c r="C254" s="389"/>
      <c r="D254" s="389"/>
      <c r="E254" s="389"/>
      <c r="F254" s="389"/>
      <c r="G254" s="389"/>
      <c r="H254" s="389"/>
      <c r="I254" s="389"/>
      <c r="J254" s="389"/>
      <c r="K254" s="389"/>
      <c r="L254" s="390"/>
      <c r="M254" s="41"/>
      <c r="Q254" s="8"/>
      <c r="R254" s="8"/>
      <c r="S254" s="8"/>
    </row>
    <row r="255" spans="1:19" s="26" customFormat="1" x14ac:dyDescent="0.35">
      <c r="A255" s="55"/>
      <c r="B255" s="65"/>
      <c r="C255" s="50"/>
      <c r="D255" s="50"/>
      <c r="E255" s="50"/>
      <c r="F255" s="50"/>
      <c r="G255" s="50"/>
      <c r="H255" s="50"/>
      <c r="I255" s="50"/>
      <c r="J255" s="50"/>
      <c r="K255" s="50"/>
      <c r="L255" s="56"/>
      <c r="O255" s="8"/>
      <c r="P255" s="8"/>
      <c r="Q255" s="8"/>
      <c r="R255" s="8"/>
      <c r="S255" s="8"/>
    </row>
    <row r="256" spans="1:19" s="26" customFormat="1" x14ac:dyDescent="0.35">
      <c r="A256" s="55"/>
      <c r="B256" s="317" t="str">
        <f>IF(Intro!$G$21="English",O256,P256)</f>
        <v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v>
      </c>
      <c r="C256" s="318"/>
      <c r="D256" s="318"/>
      <c r="E256" s="318"/>
      <c r="F256" s="318"/>
      <c r="G256" s="318"/>
      <c r="H256" s="318"/>
      <c r="I256" s="318"/>
      <c r="J256" s="318"/>
      <c r="K256" s="318"/>
      <c r="L256" s="319"/>
      <c r="O256" s="8" t="s">
        <v>136</v>
      </c>
      <c r="P256" s="8" t="s">
        <v>406</v>
      </c>
      <c r="Q256" s="8"/>
      <c r="R256" s="8"/>
      <c r="S256" s="8"/>
    </row>
    <row r="257" spans="1:19" s="26" customFormat="1" x14ac:dyDescent="0.35">
      <c r="A257" s="55"/>
      <c r="B257" s="317"/>
      <c r="C257" s="318"/>
      <c r="D257" s="318"/>
      <c r="E257" s="318"/>
      <c r="F257" s="318"/>
      <c r="G257" s="318"/>
      <c r="H257" s="318"/>
      <c r="I257" s="318"/>
      <c r="J257" s="318"/>
      <c r="K257" s="318"/>
      <c r="L257" s="319"/>
      <c r="O257" s="8"/>
      <c r="P257" s="8"/>
      <c r="Q257" s="8"/>
      <c r="R257" s="8"/>
      <c r="S257" s="8"/>
    </row>
    <row r="258" spans="1:19" s="26" customFormat="1" x14ac:dyDescent="0.35">
      <c r="A258" s="55"/>
      <c r="B258" s="65"/>
      <c r="C258" s="50"/>
      <c r="D258" s="50"/>
      <c r="E258" s="50"/>
      <c r="F258" s="50"/>
      <c r="G258" s="50"/>
      <c r="H258" s="50"/>
      <c r="I258" s="50"/>
      <c r="J258" s="50"/>
      <c r="K258" s="50"/>
      <c r="L258" s="56"/>
      <c r="O258" s="8"/>
      <c r="P258" s="8"/>
      <c r="Q258" s="8"/>
      <c r="R258" s="8"/>
      <c r="S258" s="8"/>
    </row>
    <row r="259" spans="1:19" s="9" customFormat="1" x14ac:dyDescent="0.35">
      <c r="A259" s="6"/>
      <c r="B259" s="416"/>
      <c r="C259" s="417"/>
      <c r="D259" s="417"/>
      <c r="E259" s="417"/>
      <c r="F259" s="417"/>
      <c r="G259" s="417"/>
      <c r="H259" s="417"/>
      <c r="I259" s="417"/>
      <c r="J259" s="417"/>
      <c r="K259" s="417"/>
      <c r="L259" s="418"/>
      <c r="M259" s="26"/>
    </row>
    <row r="260" spans="1:19" s="9" customFormat="1" x14ac:dyDescent="0.35">
      <c r="A260" s="6"/>
      <c r="B260" s="416"/>
      <c r="C260" s="417"/>
      <c r="D260" s="417"/>
      <c r="E260" s="417"/>
      <c r="F260" s="417"/>
      <c r="G260" s="417"/>
      <c r="H260" s="417"/>
      <c r="I260" s="417"/>
      <c r="J260" s="417"/>
      <c r="K260" s="417"/>
      <c r="L260" s="418"/>
      <c r="M260" s="26"/>
    </row>
    <row r="261" spans="1:19" s="9" customFormat="1" x14ac:dyDescent="0.35">
      <c r="A261" s="6"/>
      <c r="B261" s="416"/>
      <c r="C261" s="417"/>
      <c r="D261" s="417"/>
      <c r="E261" s="417"/>
      <c r="F261" s="417"/>
      <c r="G261" s="417"/>
      <c r="H261" s="417"/>
      <c r="I261" s="417"/>
      <c r="J261" s="417"/>
      <c r="K261" s="417"/>
      <c r="L261" s="418"/>
      <c r="M261" s="26"/>
    </row>
    <row r="262" spans="1:19" s="9" customFormat="1" x14ac:dyDescent="0.35">
      <c r="A262" s="6"/>
      <c r="B262" s="416"/>
      <c r="C262" s="417"/>
      <c r="D262" s="417"/>
      <c r="E262" s="417"/>
      <c r="F262" s="417"/>
      <c r="G262" s="417"/>
      <c r="H262" s="417"/>
      <c r="I262" s="417"/>
      <c r="J262" s="417"/>
      <c r="K262" s="417"/>
      <c r="L262" s="418"/>
      <c r="M262" s="26"/>
    </row>
    <row r="263" spans="1:19" s="9" customFormat="1" x14ac:dyDescent="0.35">
      <c r="A263" s="6"/>
      <c r="B263" s="416"/>
      <c r="C263" s="417"/>
      <c r="D263" s="417"/>
      <c r="E263" s="417"/>
      <c r="F263" s="417"/>
      <c r="G263" s="417"/>
      <c r="H263" s="417"/>
      <c r="I263" s="417"/>
      <c r="J263" s="417"/>
      <c r="K263" s="417"/>
      <c r="L263" s="418"/>
      <c r="M263" s="26"/>
    </row>
    <row r="264" spans="1:19" s="9" customFormat="1" x14ac:dyDescent="0.35">
      <c r="A264" s="6"/>
      <c r="B264" s="416"/>
      <c r="C264" s="417"/>
      <c r="D264" s="417"/>
      <c r="E264" s="417"/>
      <c r="F264" s="417"/>
      <c r="G264" s="417"/>
      <c r="H264" s="417"/>
      <c r="I264" s="417"/>
      <c r="J264" s="417"/>
      <c r="K264" s="417"/>
      <c r="L264" s="418"/>
      <c r="M264" s="26"/>
    </row>
    <row r="265" spans="1:19" s="9" customFormat="1" x14ac:dyDescent="0.35">
      <c r="A265" s="6"/>
      <c r="B265" s="416"/>
      <c r="C265" s="417"/>
      <c r="D265" s="417"/>
      <c r="E265" s="417"/>
      <c r="F265" s="417"/>
      <c r="G265" s="417"/>
      <c r="H265" s="417"/>
      <c r="I265" s="417"/>
      <c r="J265" s="417"/>
      <c r="K265" s="417"/>
      <c r="L265" s="418"/>
      <c r="M265" s="26"/>
    </row>
    <row r="266" spans="1:19" s="9" customFormat="1" x14ac:dyDescent="0.35">
      <c r="A266" s="6"/>
      <c r="B266" s="416"/>
      <c r="C266" s="417"/>
      <c r="D266" s="417"/>
      <c r="E266" s="417"/>
      <c r="F266" s="417"/>
      <c r="G266" s="417"/>
      <c r="H266" s="417"/>
      <c r="I266" s="417"/>
      <c r="J266" s="417"/>
      <c r="K266" s="417"/>
      <c r="L266" s="418"/>
      <c r="M266" s="26"/>
    </row>
    <row r="267" spans="1:19" s="26" customFormat="1" x14ac:dyDescent="0.35">
      <c r="A267" s="55"/>
      <c r="B267" s="66"/>
      <c r="C267" s="67"/>
      <c r="D267" s="67"/>
      <c r="E267" s="67"/>
      <c r="F267" s="67"/>
      <c r="G267" s="67"/>
      <c r="H267" s="67"/>
      <c r="I267" s="67"/>
      <c r="J267" s="67"/>
      <c r="K267" s="67"/>
      <c r="L267" s="68"/>
      <c r="O267" s="8"/>
      <c r="P267" s="8"/>
      <c r="Q267" s="8"/>
      <c r="R267" s="8"/>
      <c r="S267" s="8"/>
    </row>
    <row r="268" spans="1:19" s="9" customFormat="1" x14ac:dyDescent="0.35">
      <c r="A268" s="6"/>
      <c r="B268" s="388" t="s">
        <v>428</v>
      </c>
      <c r="C268" s="389"/>
      <c r="D268" s="389"/>
      <c r="E268" s="389"/>
      <c r="F268" s="389"/>
      <c r="G268" s="389"/>
      <c r="H268" s="389"/>
      <c r="I268" s="389"/>
      <c r="J268" s="389"/>
      <c r="K268" s="389"/>
      <c r="L268" s="390"/>
      <c r="M268" s="41"/>
      <c r="Q268" s="8"/>
      <c r="R268" s="8"/>
      <c r="S268" s="8"/>
    </row>
    <row r="269" spans="1:19" s="26" customFormat="1" x14ac:dyDescent="0.35">
      <c r="A269" s="55"/>
      <c r="B269" s="65"/>
      <c r="C269" s="50"/>
      <c r="D269" s="50"/>
      <c r="E269" s="50"/>
      <c r="F269" s="50"/>
      <c r="G269" s="50"/>
      <c r="H269" s="50"/>
      <c r="I269" s="50"/>
      <c r="J269" s="50"/>
      <c r="K269" s="50"/>
      <c r="L269" s="56"/>
      <c r="O269" s="8"/>
      <c r="P269" s="8"/>
      <c r="Q269" s="8"/>
      <c r="R269" s="8"/>
      <c r="S269" s="8"/>
    </row>
    <row r="270" spans="1:19" s="26" customFormat="1" x14ac:dyDescent="0.35">
      <c r="A270" s="55"/>
      <c r="B270" s="423" t="str">
        <f>IF(Intro!$G$21="English",O270,P270)</f>
        <v>Quelle a été la durée moyenne des contrats à terme négociés en 2025 pour les achats de marchandises?</v>
      </c>
      <c r="C270" s="424"/>
      <c r="D270" s="424"/>
      <c r="E270" s="424"/>
      <c r="F270" s="424"/>
      <c r="G270" s="424"/>
      <c r="H270" s="424"/>
      <c r="I270" s="424"/>
      <c r="J270" s="424"/>
      <c r="K270" s="424"/>
      <c r="L270" s="425"/>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6" customFormat="1" x14ac:dyDescent="0.35">
      <c r="A271" s="55"/>
      <c r="B271" s="65"/>
      <c r="C271" s="50"/>
      <c r="D271" s="50"/>
      <c r="E271" s="50"/>
      <c r="F271" s="50"/>
      <c r="G271" s="50"/>
      <c r="H271" s="50"/>
      <c r="I271" s="50"/>
      <c r="J271" s="50"/>
      <c r="K271" s="50"/>
      <c r="L271" s="56"/>
      <c r="O271" s="8"/>
      <c r="P271" s="8"/>
      <c r="Q271" s="8"/>
      <c r="R271" s="8"/>
      <c r="S271" s="8"/>
    </row>
    <row r="272" spans="1:19" x14ac:dyDescent="0.35">
      <c r="B272" s="426" t="str">
        <f>IF(Intro!$G$21="English",O272,P272)</f>
        <v>Période</v>
      </c>
      <c r="C272" s="427"/>
      <c r="D272" s="88" t="str">
        <f>IF(Intro!$G$21="English",O273,P273)</f>
        <v>en mois</v>
      </c>
      <c r="E272" s="457"/>
      <c r="F272" s="457"/>
      <c r="G272" s="50"/>
      <c r="H272" s="50"/>
      <c r="I272" s="50"/>
      <c r="J272" s="50"/>
      <c r="K272" s="50"/>
      <c r="L272" s="56"/>
      <c r="M272" s="8"/>
      <c r="O272" s="8" t="s">
        <v>246</v>
      </c>
      <c r="P272" s="8" t="s">
        <v>247</v>
      </c>
    </row>
    <row r="273" spans="1:19" s="26" customFormat="1" x14ac:dyDescent="0.35">
      <c r="A273" s="55"/>
      <c r="B273" s="65"/>
      <c r="C273" s="50"/>
      <c r="D273" s="50"/>
      <c r="E273" s="50"/>
      <c r="F273" s="50"/>
      <c r="G273" s="50"/>
      <c r="H273" s="50"/>
      <c r="I273" s="50"/>
      <c r="J273" s="50"/>
      <c r="K273" s="50"/>
      <c r="L273" s="56"/>
      <c r="O273" s="8" t="s">
        <v>240</v>
      </c>
      <c r="P273" s="8" t="s">
        <v>407</v>
      </c>
      <c r="Q273" s="8"/>
      <c r="R273" s="8"/>
      <c r="S273" s="8"/>
    </row>
    <row r="274" spans="1:19" s="26" customFormat="1" x14ac:dyDescent="0.35">
      <c r="A274" s="55"/>
      <c r="B274" s="423" t="str">
        <f>IF(Intro!$G$21="English",O274,P274)</f>
        <v>Si la durée moyenne des contrats à terme a changé depuis le 1er janvier 2023 pour ce qui est des achats de marchandises, indiquez quand et pourquoi.</v>
      </c>
      <c r="C274" s="424"/>
      <c r="D274" s="424"/>
      <c r="E274" s="424"/>
      <c r="F274" s="424"/>
      <c r="G274" s="424"/>
      <c r="H274" s="424"/>
      <c r="I274" s="424"/>
      <c r="J274" s="424"/>
      <c r="K274" s="424"/>
      <c r="L274" s="425"/>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6" customFormat="1" x14ac:dyDescent="0.35">
      <c r="A275" s="55"/>
      <c r="B275" s="65"/>
      <c r="C275" s="50"/>
      <c r="D275" s="50"/>
      <c r="E275" s="50"/>
      <c r="F275" s="50"/>
      <c r="G275" s="50"/>
      <c r="H275" s="50"/>
      <c r="I275" s="50"/>
      <c r="J275" s="50"/>
      <c r="K275" s="50"/>
      <c r="L275" s="56"/>
      <c r="O275" s="8"/>
      <c r="P275" s="8"/>
      <c r="Q275" s="8"/>
      <c r="R275" s="8"/>
      <c r="S275" s="8"/>
    </row>
    <row r="276" spans="1:19" s="9" customFormat="1" x14ac:dyDescent="0.35">
      <c r="A276" s="6"/>
      <c r="B276" s="416"/>
      <c r="C276" s="417"/>
      <c r="D276" s="417"/>
      <c r="E276" s="417"/>
      <c r="F276" s="417"/>
      <c r="G276" s="417"/>
      <c r="H276" s="417"/>
      <c r="I276" s="417"/>
      <c r="J276" s="417"/>
      <c r="K276" s="417"/>
      <c r="L276" s="418"/>
      <c r="M276" s="26"/>
    </row>
    <row r="277" spans="1:19" s="9" customFormat="1" x14ac:dyDescent="0.35">
      <c r="A277" s="6"/>
      <c r="B277" s="416"/>
      <c r="C277" s="417"/>
      <c r="D277" s="417"/>
      <c r="E277" s="417"/>
      <c r="F277" s="417"/>
      <c r="G277" s="417"/>
      <c r="H277" s="417"/>
      <c r="I277" s="417"/>
      <c r="J277" s="417"/>
      <c r="K277" s="417"/>
      <c r="L277" s="418"/>
      <c r="M277" s="26"/>
    </row>
    <row r="278" spans="1:19" s="9" customFormat="1" x14ac:dyDescent="0.35">
      <c r="A278" s="6"/>
      <c r="B278" s="416"/>
      <c r="C278" s="417"/>
      <c r="D278" s="417"/>
      <c r="E278" s="417"/>
      <c r="F278" s="417"/>
      <c r="G278" s="417"/>
      <c r="H278" s="417"/>
      <c r="I278" s="417"/>
      <c r="J278" s="417"/>
      <c r="K278" s="417"/>
      <c r="L278" s="418"/>
      <c r="M278" s="26"/>
    </row>
    <row r="279" spans="1:19" s="9" customFormat="1" x14ac:dyDescent="0.35">
      <c r="A279" s="6"/>
      <c r="B279" s="416"/>
      <c r="C279" s="417"/>
      <c r="D279" s="417"/>
      <c r="E279" s="417"/>
      <c r="F279" s="417"/>
      <c r="G279" s="417"/>
      <c r="H279" s="417"/>
      <c r="I279" s="417"/>
      <c r="J279" s="417"/>
      <c r="K279" s="417"/>
      <c r="L279" s="418"/>
      <c r="M279" s="26"/>
    </row>
    <row r="280" spans="1:19" s="9" customFormat="1" x14ac:dyDescent="0.35">
      <c r="A280" s="6"/>
      <c r="B280" s="416"/>
      <c r="C280" s="417"/>
      <c r="D280" s="417"/>
      <c r="E280" s="417"/>
      <c r="F280" s="417"/>
      <c r="G280" s="417"/>
      <c r="H280" s="417"/>
      <c r="I280" s="417"/>
      <c r="J280" s="417"/>
      <c r="K280" s="417"/>
      <c r="L280" s="418"/>
      <c r="M280" s="26"/>
    </row>
    <row r="281" spans="1:19" s="9" customFormat="1" x14ac:dyDescent="0.35">
      <c r="A281" s="6"/>
      <c r="B281" s="416"/>
      <c r="C281" s="417"/>
      <c r="D281" s="417"/>
      <c r="E281" s="417"/>
      <c r="F281" s="417"/>
      <c r="G281" s="417"/>
      <c r="H281" s="417"/>
      <c r="I281" s="417"/>
      <c r="J281" s="417"/>
      <c r="K281" s="417"/>
      <c r="L281" s="418"/>
      <c r="M281" s="26"/>
    </row>
    <row r="282" spans="1:19" s="9" customFormat="1" x14ac:dyDescent="0.35">
      <c r="A282" s="6"/>
      <c r="B282" s="416"/>
      <c r="C282" s="417"/>
      <c r="D282" s="417"/>
      <c r="E282" s="417"/>
      <c r="F282" s="417"/>
      <c r="G282" s="417"/>
      <c r="H282" s="417"/>
      <c r="I282" s="417"/>
      <c r="J282" s="417"/>
      <c r="K282" s="417"/>
      <c r="L282" s="418"/>
      <c r="M282" s="26"/>
    </row>
    <row r="283" spans="1:19" s="9" customFormat="1" x14ac:dyDescent="0.35">
      <c r="A283" s="6"/>
      <c r="B283" s="416"/>
      <c r="C283" s="417"/>
      <c r="D283" s="417"/>
      <c r="E283" s="417"/>
      <c r="F283" s="417"/>
      <c r="G283" s="417"/>
      <c r="H283" s="417"/>
      <c r="I283" s="417"/>
      <c r="J283" s="417"/>
      <c r="K283" s="417"/>
      <c r="L283" s="418"/>
      <c r="M283" s="26"/>
    </row>
    <row r="284" spans="1:19" s="26" customFormat="1" x14ac:dyDescent="0.35">
      <c r="A284" s="55"/>
      <c r="B284" s="66"/>
      <c r="C284" s="67"/>
      <c r="D284" s="67"/>
      <c r="E284" s="67"/>
      <c r="F284" s="67"/>
      <c r="G284" s="67"/>
      <c r="H284" s="67"/>
      <c r="I284" s="67"/>
      <c r="J284" s="67"/>
      <c r="K284" s="67"/>
      <c r="L284" s="68"/>
      <c r="O284" s="8"/>
      <c r="P284" s="8"/>
      <c r="Q284" s="8"/>
      <c r="R284" s="8"/>
      <c r="S284" s="8"/>
    </row>
  </sheetData>
  <sheetProtection algorithmName="SHA-512" hashValue="0TT/KQFAdjc4yQ5KxQaP5rMCGWGJ+wGbtNGwkO48P/v0i67mlCtWunSKyssg1cjwB1eeyvdBvFz8NhST5LrmOQ==" saltValue="B5QUKHFPSTvlbLNVDfQt/Q==" spinCount="100000" sheet="1" objects="1" scenarios="1" selectLockedCells="1"/>
  <mergeCells count="207">
    <mergeCell ref="E120:F120"/>
    <mergeCell ref="E121:F121"/>
    <mergeCell ref="E122:F122"/>
    <mergeCell ref="E141:F141"/>
    <mergeCell ref="B133:L133"/>
    <mergeCell ref="B118:D118"/>
    <mergeCell ref="B125:D125"/>
    <mergeCell ref="B135:D135"/>
    <mergeCell ref="B122:D122"/>
    <mergeCell ref="B123:D123"/>
    <mergeCell ref="B124:D124"/>
    <mergeCell ref="B82:D82"/>
    <mergeCell ref="B89:L89"/>
    <mergeCell ref="E185:F185"/>
    <mergeCell ref="B116:D116"/>
    <mergeCell ref="B117:D117"/>
    <mergeCell ref="E139:F140"/>
    <mergeCell ref="B92:L92"/>
    <mergeCell ref="E116:F116"/>
    <mergeCell ref="E126:L129"/>
    <mergeCell ref="B137:D138"/>
    <mergeCell ref="B176:F176"/>
    <mergeCell ref="B178:C178"/>
    <mergeCell ref="E178:L178"/>
    <mergeCell ref="E82:F82"/>
    <mergeCell ref="B159:G160"/>
    <mergeCell ref="H159:K160"/>
    <mergeCell ref="B105:L105"/>
    <mergeCell ref="H152:K152"/>
    <mergeCell ref="B152:G152"/>
    <mergeCell ref="B111:L111"/>
    <mergeCell ref="E115:F115"/>
    <mergeCell ref="E117:F117"/>
    <mergeCell ref="E118:F118"/>
    <mergeCell ref="E119:F119"/>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E124:F124"/>
    <mergeCell ref="E125:F125"/>
    <mergeCell ref="E135:F135"/>
    <mergeCell ref="E123:F123"/>
    <mergeCell ref="B119:D119"/>
    <mergeCell ref="B120:D120"/>
    <mergeCell ref="B121:D121"/>
    <mergeCell ref="E137:F138"/>
    <mergeCell ref="B15:L15"/>
    <mergeCell ref="G77:H77"/>
    <mergeCell ref="G50:L50"/>
    <mergeCell ref="E107:F107"/>
    <mergeCell ref="B107:D107"/>
    <mergeCell ref="B113:D113"/>
    <mergeCell ref="B114:D114"/>
    <mergeCell ref="B115:D115"/>
    <mergeCell ref="B274:L274"/>
    <mergeCell ref="B198:L198"/>
    <mergeCell ref="B211:L211"/>
    <mergeCell ref="B224:L224"/>
    <mergeCell ref="E239:F239"/>
    <mergeCell ref="B250:L250"/>
    <mergeCell ref="E252:F252"/>
    <mergeCell ref="B270:L270"/>
    <mergeCell ref="B213:L220"/>
    <mergeCell ref="B136:D136"/>
    <mergeCell ref="B141:D141"/>
    <mergeCell ref="B79:D79"/>
    <mergeCell ref="B80:D80"/>
    <mergeCell ref="E272:F272"/>
    <mergeCell ref="B164:L164"/>
    <mergeCell ref="B185:C185"/>
    <mergeCell ref="E24:G24"/>
    <mergeCell ref="E25:G25"/>
    <mergeCell ref="E26:G26"/>
    <mergeCell ref="E27:G27"/>
    <mergeCell ref="E28:G28"/>
    <mergeCell ref="E32:G32"/>
    <mergeCell ref="B276:L283"/>
    <mergeCell ref="B256:L257"/>
    <mergeCell ref="B237:L237"/>
    <mergeCell ref="B239:C239"/>
    <mergeCell ref="B252:C252"/>
    <mergeCell ref="B272:C272"/>
    <mergeCell ref="B187:L194"/>
    <mergeCell ref="B226:L233"/>
    <mergeCell ref="B259:L266"/>
    <mergeCell ref="B200:L207"/>
    <mergeCell ref="B180:L180"/>
    <mergeCell ref="B196:L196"/>
    <mergeCell ref="B209:L209"/>
    <mergeCell ref="B222:L222"/>
    <mergeCell ref="B235:L235"/>
    <mergeCell ref="B242:L242"/>
    <mergeCell ref="B254:L254"/>
    <mergeCell ref="B268:L268"/>
    <mergeCell ref="E79:F79"/>
    <mergeCell ref="G78:H78"/>
    <mergeCell ref="G79:H79"/>
    <mergeCell ref="G82:H82"/>
    <mergeCell ref="G80:H80"/>
    <mergeCell ref="E80:F80"/>
    <mergeCell ref="B67:B68"/>
    <mergeCell ref="C67:F68"/>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33:G33"/>
    <mergeCell ref="B4:L4"/>
    <mergeCell ref="B5:L5"/>
    <mergeCell ref="B6:L6"/>
    <mergeCell ref="E113:F113"/>
    <mergeCell ref="B77:D77"/>
    <mergeCell ref="B18:L19"/>
    <mergeCell ref="H21:H22"/>
    <mergeCell ref="I21:I22"/>
    <mergeCell ref="J21:J22"/>
    <mergeCell ref="K21:K22"/>
    <mergeCell ref="B51:B52"/>
    <mergeCell ref="C55:F56"/>
    <mergeCell ref="G55:L56"/>
    <mergeCell ref="C51:F52"/>
    <mergeCell ref="G51:L52"/>
    <mergeCell ref="B16:L16"/>
    <mergeCell ref="B46:L46"/>
    <mergeCell ref="B72:L72"/>
    <mergeCell ref="B90:L90"/>
    <mergeCell ref="B57:B58"/>
    <mergeCell ref="C57:F58"/>
    <mergeCell ref="G57:L58"/>
    <mergeCell ref="B55:B56"/>
    <mergeCell ref="C59:F60"/>
    <mergeCell ref="E34:G34"/>
    <mergeCell ref="B32:D32"/>
    <mergeCell ref="B26:D28"/>
    <mergeCell ref="E30:G30"/>
    <mergeCell ref="E31:G31"/>
    <mergeCell ref="B41:G43"/>
    <mergeCell ref="E35:G35"/>
    <mergeCell ref="E36:G36"/>
    <mergeCell ref="E37:G37"/>
    <mergeCell ref="E38:G38"/>
    <mergeCell ref="E39:G39"/>
    <mergeCell ref="E40:G40"/>
    <mergeCell ref="E78:F78"/>
    <mergeCell ref="B78:D78"/>
    <mergeCell ref="B53:B54"/>
    <mergeCell ref="C53:F54"/>
    <mergeCell ref="G53:L54"/>
    <mergeCell ref="B69:B70"/>
    <mergeCell ref="C69:F70"/>
    <mergeCell ref="G69:L70"/>
    <mergeCell ref="B74:L75"/>
    <mergeCell ref="G67:L68"/>
    <mergeCell ref="E77:F77"/>
    <mergeCell ref="C63:F64"/>
    <mergeCell ref="G63:L64"/>
    <mergeCell ref="B65:B66"/>
    <mergeCell ref="C65:F66"/>
    <mergeCell ref="G65:L66"/>
    <mergeCell ref="C50:F50"/>
    <mergeCell ref="G59:L60"/>
    <mergeCell ref="B61:B62"/>
    <mergeCell ref="C61:F62"/>
    <mergeCell ref="G61:L62"/>
    <mergeCell ref="B63:B64"/>
    <mergeCell ref="E246:L246"/>
    <mergeCell ref="B162:L162"/>
    <mergeCell ref="B166:G167"/>
    <mergeCell ref="H166:K167"/>
    <mergeCell ref="B168:G169"/>
    <mergeCell ref="H168:K169"/>
    <mergeCell ref="B170:G171"/>
    <mergeCell ref="H170:K171"/>
    <mergeCell ref="B81:D81"/>
    <mergeCell ref="E81:F81"/>
    <mergeCell ref="G81:H81"/>
    <mergeCell ref="B83:D86"/>
    <mergeCell ref="E83:L86"/>
    <mergeCell ref="B94:L101"/>
    <mergeCell ref="B126:D129"/>
    <mergeCell ref="B156:L157"/>
    <mergeCell ref="B182:L183"/>
    <mergeCell ref="B174:L174"/>
  </mergeCells>
  <dataValidations count="7">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85:F185 E252:F252 E239:F239" xr:uid="{3C62CADA-C63C-48B8-A394-ABA4B955018B}">
      <formula1>0</formula1>
    </dataValidation>
    <dataValidation type="list" operator="lessThanOrEqual" allowBlank="1" showErrorMessage="1" prompt="1000 character limit/limite de 1000 caractères" sqref="E78:H82" xr:uid="{E8E450E9-3AF8-4797-AF7C-A7504B0E0D6A}">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xr:uid="{49E2653F-BC13-4620-8933-923F6CAC2E22}">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allowBlank="1" showInputMessage="1" showErrorMessage="1" xr:uid="{97999142-E78F-4DC8-8047-756863DBB438}">
          <x14:formula1>
            <xm:f>Variables!$D$30:$D$33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7" width="9.453125" style="8" customWidth="1"/>
    <col min="18" max="16384" width="9.453125" style="8"/>
  </cols>
  <sheetData>
    <row r="1" spans="1:16" x14ac:dyDescent="0.35">
      <c r="O1" s="8" t="s">
        <v>417</v>
      </c>
      <c r="P1" s="8" t="s">
        <v>417</v>
      </c>
    </row>
    <row r="2" spans="1:16" x14ac:dyDescent="0.35">
      <c r="B2" s="10" t="str">
        <f>Pro!B2</f>
        <v>PROTÉGÉ</v>
      </c>
      <c r="C2" s="10"/>
      <c r="O2" s="9" t="s">
        <v>149</v>
      </c>
      <c r="P2" s="9" t="s">
        <v>159</v>
      </c>
    </row>
    <row r="3" spans="1:16" x14ac:dyDescent="0.35">
      <c r="B3" s="12"/>
      <c r="C3" s="12"/>
      <c r="O3" s="2"/>
      <c r="P3" s="2"/>
    </row>
    <row r="4" spans="1:16" s="2" customFormat="1" x14ac:dyDescent="0.35">
      <c r="A4" s="1"/>
      <c r="B4" s="382" t="str">
        <f>Info!B4</f>
        <v>QUESTIONNAIRE À L’INTENTION DES ACHETEURS</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CÂBLES DE BÂTIMENTS NON ARMÉS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COMMENTAIRES PROTÉGÉS</v>
      </c>
      <c r="C8" s="291"/>
      <c r="D8" s="291"/>
      <c r="E8" s="291"/>
      <c r="F8" s="291"/>
      <c r="G8" s="291"/>
      <c r="H8" s="291"/>
      <c r="I8" s="291"/>
      <c r="J8" s="291"/>
      <c r="K8" s="291"/>
      <c r="L8" s="292"/>
      <c r="M8" s="8"/>
      <c r="O8" s="8" t="s">
        <v>138</v>
      </c>
      <c r="P8" s="8" t="s">
        <v>288</v>
      </c>
    </row>
    <row r="9" spans="1:16" x14ac:dyDescent="0.35">
      <c r="B9" s="17"/>
      <c r="C9" s="23"/>
      <c r="D9" s="24"/>
      <c r="E9" s="24"/>
      <c r="F9" s="24"/>
      <c r="G9" s="24"/>
      <c r="H9" s="24"/>
      <c r="I9" s="24"/>
      <c r="J9" s="24"/>
      <c r="K9" s="24"/>
      <c r="L9" s="18"/>
      <c r="M9" s="8"/>
    </row>
    <row r="10" spans="1:16" x14ac:dyDescent="0.35">
      <c r="B10" s="275" t="str">
        <f>IF(Intro!$G$21="English",O10,P10)</f>
        <v>Si votre entreprise désire ajouter des commentaires concernant vos réponses, vous les inscrivez ici. Indiquez à quelle question se rapportent vos commentaires.</v>
      </c>
      <c r="C10" s="276"/>
      <c r="D10" s="276"/>
      <c r="E10" s="276"/>
      <c r="F10" s="276"/>
      <c r="G10" s="276"/>
      <c r="H10" s="276"/>
      <c r="I10" s="276"/>
      <c r="J10" s="276"/>
      <c r="K10" s="276"/>
      <c r="L10" s="277"/>
      <c r="M10" s="8"/>
      <c r="O10" s="19" t="s">
        <v>132</v>
      </c>
      <c r="P10" s="8" t="s">
        <v>278</v>
      </c>
    </row>
    <row r="11" spans="1:16" x14ac:dyDescent="0.35">
      <c r="B11" s="42"/>
      <c r="C11" s="23"/>
      <c r="D11" s="24"/>
      <c r="E11" s="24"/>
      <c r="F11" s="24"/>
      <c r="G11" s="24"/>
      <c r="H11" s="24"/>
      <c r="I11" s="24"/>
      <c r="J11" s="24"/>
      <c r="K11" s="24"/>
      <c r="L11" s="18"/>
      <c r="M11" s="8"/>
      <c r="O11" s="99" t="s">
        <v>413</v>
      </c>
      <c r="P11" s="99" t="s">
        <v>414</v>
      </c>
    </row>
    <row r="12" spans="1:16" ht="28" x14ac:dyDescent="0.35">
      <c r="A12" s="6" t="s">
        <v>451</v>
      </c>
      <c r="B12" s="42"/>
      <c r="C12" s="125" t="str">
        <f>IF(Intro!$G$21="English",O11,P11)</f>
        <v>Onglet et question</v>
      </c>
      <c r="D12" s="503" t="str">
        <f>IF(Intro!$G$21="English",O12,P12)</f>
        <v>Commentaires</v>
      </c>
      <c r="E12" s="504"/>
      <c r="F12" s="504"/>
      <c r="G12" s="504"/>
      <c r="H12" s="504"/>
      <c r="I12" s="504"/>
      <c r="J12" s="504"/>
      <c r="K12" s="504"/>
      <c r="L12" s="505"/>
      <c r="M12" s="8"/>
      <c r="O12" s="19" t="s">
        <v>179</v>
      </c>
      <c r="P12" s="8" t="s">
        <v>180</v>
      </c>
    </row>
    <row r="13" spans="1:16" x14ac:dyDescent="0.35">
      <c r="B13" s="488" t="str">
        <f>IF(Intro!$G$21="English",O13,P13)</f>
        <v>Commentaire 1</v>
      </c>
      <c r="C13" s="491"/>
      <c r="D13" s="494"/>
      <c r="E13" s="495"/>
      <c r="F13" s="495"/>
      <c r="G13" s="495"/>
      <c r="H13" s="495"/>
      <c r="I13" s="495"/>
      <c r="J13" s="495"/>
      <c r="K13" s="495"/>
      <c r="L13" s="496"/>
      <c r="M13" s="8"/>
      <c r="O13" s="19" t="s">
        <v>181</v>
      </c>
      <c r="P13" s="8" t="s">
        <v>182</v>
      </c>
    </row>
    <row r="14" spans="1:16" x14ac:dyDescent="0.35">
      <c r="B14" s="489"/>
      <c r="C14" s="492"/>
      <c r="D14" s="497"/>
      <c r="E14" s="498"/>
      <c r="F14" s="498"/>
      <c r="G14" s="498"/>
      <c r="H14" s="498"/>
      <c r="I14" s="498"/>
      <c r="J14" s="498"/>
      <c r="K14" s="498"/>
      <c r="L14" s="499"/>
      <c r="M14" s="8"/>
      <c r="O14" s="19"/>
    </row>
    <row r="15" spans="1:16" x14ac:dyDescent="0.35">
      <c r="B15" s="489"/>
      <c r="C15" s="492"/>
      <c r="D15" s="497"/>
      <c r="E15" s="498"/>
      <c r="F15" s="498"/>
      <c r="G15" s="498"/>
      <c r="H15" s="498"/>
      <c r="I15" s="498"/>
      <c r="J15" s="498"/>
      <c r="K15" s="498"/>
      <c r="L15" s="499"/>
      <c r="M15" s="8"/>
      <c r="O15" s="19"/>
    </row>
    <row r="16" spans="1:16" x14ac:dyDescent="0.35">
      <c r="B16" s="489"/>
      <c r="C16" s="492"/>
      <c r="D16" s="497"/>
      <c r="E16" s="498"/>
      <c r="F16" s="498"/>
      <c r="G16" s="498"/>
      <c r="H16" s="498"/>
      <c r="I16" s="498"/>
      <c r="J16" s="498"/>
      <c r="K16" s="498"/>
      <c r="L16" s="499"/>
      <c r="M16" s="8"/>
      <c r="O16" s="19"/>
    </row>
    <row r="17" spans="2:16" x14ac:dyDescent="0.35">
      <c r="B17" s="489"/>
      <c r="C17" s="492"/>
      <c r="D17" s="497"/>
      <c r="E17" s="498"/>
      <c r="F17" s="498"/>
      <c r="G17" s="498"/>
      <c r="H17" s="498"/>
      <c r="I17" s="498"/>
      <c r="J17" s="498"/>
      <c r="K17" s="498"/>
      <c r="L17" s="499"/>
      <c r="M17" s="8"/>
      <c r="O17" s="19"/>
    </row>
    <row r="18" spans="2:16" x14ac:dyDescent="0.35">
      <c r="B18" s="489"/>
      <c r="C18" s="492"/>
      <c r="D18" s="497"/>
      <c r="E18" s="498"/>
      <c r="F18" s="498"/>
      <c r="G18" s="498"/>
      <c r="H18" s="498"/>
      <c r="I18" s="498"/>
      <c r="J18" s="498"/>
      <c r="K18" s="498"/>
      <c r="L18" s="499"/>
      <c r="M18" s="8"/>
      <c r="O18" s="19"/>
    </row>
    <row r="19" spans="2:16" x14ac:dyDescent="0.35">
      <c r="B19" s="489"/>
      <c r="C19" s="492"/>
      <c r="D19" s="497"/>
      <c r="E19" s="498"/>
      <c r="F19" s="498"/>
      <c r="G19" s="498"/>
      <c r="H19" s="498"/>
      <c r="I19" s="498"/>
      <c r="J19" s="498"/>
      <c r="K19" s="498"/>
      <c r="L19" s="499"/>
      <c r="M19" s="8"/>
      <c r="O19" s="19"/>
    </row>
    <row r="20" spans="2:16" x14ac:dyDescent="0.35">
      <c r="B20" s="489"/>
      <c r="C20" s="492"/>
      <c r="D20" s="497"/>
      <c r="E20" s="498"/>
      <c r="F20" s="498"/>
      <c r="G20" s="498"/>
      <c r="H20" s="498"/>
      <c r="I20" s="498"/>
      <c r="J20" s="498"/>
      <c r="K20" s="498"/>
      <c r="L20" s="499"/>
      <c r="M20" s="8"/>
      <c r="O20" s="19"/>
    </row>
    <row r="21" spans="2:16" x14ac:dyDescent="0.35">
      <c r="B21" s="489"/>
      <c r="C21" s="492"/>
      <c r="D21" s="497"/>
      <c r="E21" s="498"/>
      <c r="F21" s="498"/>
      <c r="G21" s="498"/>
      <c r="H21" s="498"/>
      <c r="I21" s="498"/>
      <c r="J21" s="498"/>
      <c r="K21" s="498"/>
      <c r="L21" s="499"/>
      <c r="M21" s="8"/>
      <c r="O21" s="19"/>
    </row>
    <row r="22" spans="2:16" x14ac:dyDescent="0.35">
      <c r="B22" s="490"/>
      <c r="C22" s="493"/>
      <c r="D22" s="500"/>
      <c r="E22" s="501"/>
      <c r="F22" s="501"/>
      <c r="G22" s="501"/>
      <c r="H22" s="501"/>
      <c r="I22" s="501"/>
      <c r="J22" s="501"/>
      <c r="K22" s="501"/>
      <c r="L22" s="502"/>
      <c r="M22" s="8"/>
      <c r="O22" s="19"/>
    </row>
    <row r="23" spans="2:16" x14ac:dyDescent="0.35">
      <c r="B23" s="488" t="str">
        <f>IF(Intro!$G$21="English",O23,P23)</f>
        <v>Commentaire 2</v>
      </c>
      <c r="C23" s="491"/>
      <c r="D23" s="494"/>
      <c r="E23" s="495"/>
      <c r="F23" s="495"/>
      <c r="G23" s="495"/>
      <c r="H23" s="495"/>
      <c r="I23" s="495"/>
      <c r="J23" s="495"/>
      <c r="K23" s="495"/>
      <c r="L23" s="496"/>
      <c r="M23" s="8"/>
      <c r="O23" s="19" t="s">
        <v>183</v>
      </c>
      <c r="P23" s="8" t="s">
        <v>184</v>
      </c>
    </row>
    <row r="24" spans="2:16" x14ac:dyDescent="0.35">
      <c r="B24" s="489"/>
      <c r="C24" s="492"/>
      <c r="D24" s="497"/>
      <c r="E24" s="498"/>
      <c r="F24" s="498"/>
      <c r="G24" s="498"/>
      <c r="H24" s="498"/>
      <c r="I24" s="498"/>
      <c r="J24" s="498"/>
      <c r="K24" s="498"/>
      <c r="L24" s="499"/>
      <c r="M24" s="8"/>
    </row>
    <row r="25" spans="2:16" x14ac:dyDescent="0.35">
      <c r="B25" s="489"/>
      <c r="C25" s="492"/>
      <c r="D25" s="497"/>
      <c r="E25" s="498"/>
      <c r="F25" s="498"/>
      <c r="G25" s="498"/>
      <c r="H25" s="498"/>
      <c r="I25" s="498"/>
      <c r="J25" s="498"/>
      <c r="K25" s="498"/>
      <c r="L25" s="499"/>
      <c r="M25" s="8"/>
      <c r="O25" s="19"/>
    </row>
    <row r="26" spans="2:16" x14ac:dyDescent="0.35">
      <c r="B26" s="489"/>
      <c r="C26" s="492"/>
      <c r="D26" s="497"/>
      <c r="E26" s="498"/>
      <c r="F26" s="498"/>
      <c r="G26" s="498"/>
      <c r="H26" s="498"/>
      <c r="I26" s="498"/>
      <c r="J26" s="498"/>
      <c r="K26" s="498"/>
      <c r="L26" s="499"/>
      <c r="M26" s="8"/>
      <c r="O26" s="19"/>
    </row>
    <row r="27" spans="2:16" x14ac:dyDescent="0.35">
      <c r="B27" s="489"/>
      <c r="C27" s="492"/>
      <c r="D27" s="497"/>
      <c r="E27" s="498"/>
      <c r="F27" s="498"/>
      <c r="G27" s="498"/>
      <c r="H27" s="498"/>
      <c r="I27" s="498"/>
      <c r="J27" s="498"/>
      <c r="K27" s="498"/>
      <c r="L27" s="499"/>
      <c r="M27" s="8"/>
    </row>
    <row r="28" spans="2:16" x14ac:dyDescent="0.35">
      <c r="B28" s="489"/>
      <c r="C28" s="492"/>
      <c r="D28" s="497"/>
      <c r="E28" s="498"/>
      <c r="F28" s="498"/>
      <c r="G28" s="498"/>
      <c r="H28" s="498"/>
      <c r="I28" s="498"/>
      <c r="J28" s="498"/>
      <c r="K28" s="498"/>
      <c r="L28" s="499"/>
      <c r="M28" s="8"/>
    </row>
    <row r="29" spans="2:16" x14ac:dyDescent="0.35">
      <c r="B29" s="489"/>
      <c r="C29" s="492"/>
      <c r="D29" s="497"/>
      <c r="E29" s="498"/>
      <c r="F29" s="498"/>
      <c r="G29" s="498"/>
      <c r="H29" s="498"/>
      <c r="I29" s="498"/>
      <c r="J29" s="498"/>
      <c r="K29" s="498"/>
      <c r="L29" s="499"/>
      <c r="M29" s="8"/>
      <c r="O29" s="19"/>
    </row>
    <row r="30" spans="2:16" x14ac:dyDescent="0.35">
      <c r="B30" s="489"/>
      <c r="C30" s="492"/>
      <c r="D30" s="497"/>
      <c r="E30" s="498"/>
      <c r="F30" s="498"/>
      <c r="G30" s="498"/>
      <c r="H30" s="498"/>
      <c r="I30" s="498"/>
      <c r="J30" s="498"/>
      <c r="K30" s="498"/>
      <c r="L30" s="499"/>
      <c r="M30" s="8"/>
      <c r="O30" s="19"/>
    </row>
    <row r="31" spans="2:16" x14ac:dyDescent="0.35">
      <c r="B31" s="489"/>
      <c r="C31" s="492"/>
      <c r="D31" s="497"/>
      <c r="E31" s="498"/>
      <c r="F31" s="498"/>
      <c r="G31" s="498"/>
      <c r="H31" s="498"/>
      <c r="I31" s="498"/>
      <c r="J31" s="498"/>
      <c r="K31" s="498"/>
      <c r="L31" s="499"/>
      <c r="M31" s="8"/>
      <c r="O31" s="19"/>
    </row>
    <row r="32" spans="2:16" x14ac:dyDescent="0.35">
      <c r="B32" s="490"/>
      <c r="C32" s="493"/>
      <c r="D32" s="500"/>
      <c r="E32" s="501"/>
      <c r="F32" s="501"/>
      <c r="G32" s="501"/>
      <c r="H32" s="501"/>
      <c r="I32" s="501"/>
      <c r="J32" s="501"/>
      <c r="K32" s="501"/>
      <c r="L32" s="502"/>
      <c r="M32" s="8"/>
      <c r="O32" s="19"/>
    </row>
    <row r="33" spans="2:16" x14ac:dyDescent="0.35">
      <c r="B33" s="488" t="str">
        <f>IF(Intro!$G$21="English",O33,P33)</f>
        <v>Commentaire 3</v>
      </c>
      <c r="C33" s="491"/>
      <c r="D33" s="494"/>
      <c r="E33" s="495"/>
      <c r="F33" s="495"/>
      <c r="G33" s="495"/>
      <c r="H33" s="495"/>
      <c r="I33" s="495"/>
      <c r="J33" s="495"/>
      <c r="K33" s="495"/>
      <c r="L33" s="496"/>
      <c r="M33" s="8"/>
      <c r="O33" s="19" t="s">
        <v>185</v>
      </c>
      <c r="P33" s="8" t="s">
        <v>186</v>
      </c>
    </row>
    <row r="34" spans="2:16" x14ac:dyDescent="0.35">
      <c r="B34" s="489"/>
      <c r="C34" s="492"/>
      <c r="D34" s="497"/>
      <c r="E34" s="498"/>
      <c r="F34" s="498"/>
      <c r="G34" s="498"/>
      <c r="H34" s="498"/>
      <c r="I34" s="498"/>
      <c r="J34" s="498"/>
      <c r="K34" s="498"/>
      <c r="L34" s="499"/>
      <c r="M34" s="8"/>
      <c r="O34" s="19"/>
    </row>
    <row r="35" spans="2:16" x14ac:dyDescent="0.35">
      <c r="B35" s="489"/>
      <c r="C35" s="492"/>
      <c r="D35" s="497"/>
      <c r="E35" s="498"/>
      <c r="F35" s="498"/>
      <c r="G35" s="498"/>
      <c r="H35" s="498"/>
      <c r="I35" s="498"/>
      <c r="J35" s="498"/>
      <c r="K35" s="498"/>
      <c r="L35" s="499"/>
      <c r="M35" s="8"/>
      <c r="O35" s="19"/>
    </row>
    <row r="36" spans="2:16" x14ac:dyDescent="0.35">
      <c r="B36" s="489"/>
      <c r="C36" s="492"/>
      <c r="D36" s="497"/>
      <c r="E36" s="498"/>
      <c r="F36" s="498"/>
      <c r="G36" s="498"/>
      <c r="H36" s="498"/>
      <c r="I36" s="498"/>
      <c r="J36" s="498"/>
      <c r="K36" s="498"/>
      <c r="L36" s="499"/>
      <c r="M36" s="8"/>
      <c r="O36" s="19"/>
    </row>
    <row r="37" spans="2:16" x14ac:dyDescent="0.35">
      <c r="B37" s="489"/>
      <c r="C37" s="492"/>
      <c r="D37" s="497"/>
      <c r="E37" s="498"/>
      <c r="F37" s="498"/>
      <c r="G37" s="498"/>
      <c r="H37" s="498"/>
      <c r="I37" s="498"/>
      <c r="J37" s="498"/>
      <c r="K37" s="498"/>
      <c r="L37" s="499"/>
      <c r="M37" s="8"/>
      <c r="O37" s="19"/>
    </row>
    <row r="38" spans="2:16" x14ac:dyDescent="0.35">
      <c r="B38" s="489"/>
      <c r="C38" s="492"/>
      <c r="D38" s="497"/>
      <c r="E38" s="498"/>
      <c r="F38" s="498"/>
      <c r="G38" s="498"/>
      <c r="H38" s="498"/>
      <c r="I38" s="498"/>
      <c r="J38" s="498"/>
      <c r="K38" s="498"/>
      <c r="L38" s="499"/>
      <c r="M38" s="8"/>
      <c r="O38" s="19"/>
    </row>
    <row r="39" spans="2:16" x14ac:dyDescent="0.35">
      <c r="B39" s="489"/>
      <c r="C39" s="492"/>
      <c r="D39" s="497"/>
      <c r="E39" s="498"/>
      <c r="F39" s="498"/>
      <c r="G39" s="498"/>
      <c r="H39" s="498"/>
      <c r="I39" s="498"/>
      <c r="J39" s="498"/>
      <c r="K39" s="498"/>
      <c r="L39" s="499"/>
      <c r="M39" s="8"/>
      <c r="O39" s="19"/>
    </row>
    <row r="40" spans="2:16" x14ac:dyDescent="0.35">
      <c r="B40" s="489"/>
      <c r="C40" s="492"/>
      <c r="D40" s="497"/>
      <c r="E40" s="498"/>
      <c r="F40" s="498"/>
      <c r="G40" s="498"/>
      <c r="H40" s="498"/>
      <c r="I40" s="498"/>
      <c r="J40" s="498"/>
      <c r="K40" s="498"/>
      <c r="L40" s="499"/>
      <c r="M40" s="8"/>
      <c r="O40" s="19"/>
    </row>
    <row r="41" spans="2:16" x14ac:dyDescent="0.35">
      <c r="B41" s="489"/>
      <c r="C41" s="492"/>
      <c r="D41" s="497"/>
      <c r="E41" s="498"/>
      <c r="F41" s="498"/>
      <c r="G41" s="498"/>
      <c r="H41" s="498"/>
      <c r="I41" s="498"/>
      <c r="J41" s="498"/>
      <c r="K41" s="498"/>
      <c r="L41" s="499"/>
      <c r="M41" s="8"/>
      <c r="O41" s="19"/>
    </row>
    <row r="42" spans="2:16" x14ac:dyDescent="0.35">
      <c r="B42" s="490"/>
      <c r="C42" s="493"/>
      <c r="D42" s="500"/>
      <c r="E42" s="501"/>
      <c r="F42" s="501"/>
      <c r="G42" s="501"/>
      <c r="H42" s="501"/>
      <c r="I42" s="501"/>
      <c r="J42" s="501"/>
      <c r="K42" s="501"/>
      <c r="L42" s="502"/>
      <c r="M42" s="8"/>
      <c r="O42" s="19"/>
    </row>
    <row r="43" spans="2:16" x14ac:dyDescent="0.35">
      <c r="B43" s="488" t="str">
        <f>IF(Intro!$G$21="English",O43,P43)</f>
        <v>Commentaire 4</v>
      </c>
      <c r="C43" s="491"/>
      <c r="D43" s="494"/>
      <c r="E43" s="495"/>
      <c r="F43" s="495"/>
      <c r="G43" s="495"/>
      <c r="H43" s="495"/>
      <c r="I43" s="495"/>
      <c r="J43" s="495"/>
      <c r="K43" s="495"/>
      <c r="L43" s="496"/>
      <c r="M43" s="8"/>
      <c r="O43" s="19" t="s">
        <v>187</v>
      </c>
      <c r="P43" s="8" t="s">
        <v>188</v>
      </c>
    </row>
    <row r="44" spans="2:16" x14ac:dyDescent="0.35">
      <c r="B44" s="489"/>
      <c r="C44" s="492"/>
      <c r="D44" s="497"/>
      <c r="E44" s="498"/>
      <c r="F44" s="498"/>
      <c r="G44" s="498"/>
      <c r="H44" s="498"/>
      <c r="I44" s="498"/>
      <c r="J44" s="498"/>
      <c r="K44" s="498"/>
      <c r="L44" s="499"/>
      <c r="M44" s="8"/>
      <c r="O44" s="19"/>
    </row>
    <row r="45" spans="2:16" x14ac:dyDescent="0.35">
      <c r="B45" s="489"/>
      <c r="C45" s="492"/>
      <c r="D45" s="497"/>
      <c r="E45" s="498"/>
      <c r="F45" s="498"/>
      <c r="G45" s="498"/>
      <c r="H45" s="498"/>
      <c r="I45" s="498"/>
      <c r="J45" s="498"/>
      <c r="K45" s="498"/>
      <c r="L45" s="499"/>
      <c r="M45" s="8"/>
      <c r="O45" s="19"/>
    </row>
    <row r="46" spans="2:16" x14ac:dyDescent="0.35">
      <c r="B46" s="489"/>
      <c r="C46" s="492"/>
      <c r="D46" s="497"/>
      <c r="E46" s="498"/>
      <c r="F46" s="498"/>
      <c r="G46" s="498"/>
      <c r="H46" s="498"/>
      <c r="I46" s="498"/>
      <c r="J46" s="498"/>
      <c r="K46" s="498"/>
      <c r="L46" s="499"/>
      <c r="M46" s="8"/>
      <c r="O46" s="19"/>
    </row>
    <row r="47" spans="2:16" x14ac:dyDescent="0.35">
      <c r="B47" s="489"/>
      <c r="C47" s="492"/>
      <c r="D47" s="497"/>
      <c r="E47" s="498"/>
      <c r="F47" s="498"/>
      <c r="G47" s="498"/>
      <c r="H47" s="498"/>
      <c r="I47" s="498"/>
      <c r="J47" s="498"/>
      <c r="K47" s="498"/>
      <c r="L47" s="499"/>
      <c r="M47" s="8"/>
      <c r="O47" s="19"/>
    </row>
    <row r="48" spans="2:16" x14ac:dyDescent="0.35">
      <c r="B48" s="489"/>
      <c r="C48" s="492"/>
      <c r="D48" s="497"/>
      <c r="E48" s="498"/>
      <c r="F48" s="498"/>
      <c r="G48" s="498"/>
      <c r="H48" s="498"/>
      <c r="I48" s="498"/>
      <c r="J48" s="498"/>
      <c r="K48" s="498"/>
      <c r="L48" s="499"/>
      <c r="M48" s="8"/>
      <c r="O48" s="19"/>
    </row>
    <row r="49" spans="1:16" x14ac:dyDescent="0.35">
      <c r="B49" s="489"/>
      <c r="C49" s="492"/>
      <c r="D49" s="497"/>
      <c r="E49" s="498"/>
      <c r="F49" s="498"/>
      <c r="G49" s="498"/>
      <c r="H49" s="498"/>
      <c r="I49" s="498"/>
      <c r="J49" s="498"/>
      <c r="K49" s="498"/>
      <c r="L49" s="499"/>
      <c r="M49" s="8"/>
      <c r="O49" s="19"/>
    </row>
    <row r="50" spans="1:16" x14ac:dyDescent="0.35">
      <c r="B50" s="489"/>
      <c r="C50" s="492"/>
      <c r="D50" s="497"/>
      <c r="E50" s="498"/>
      <c r="F50" s="498"/>
      <c r="G50" s="498"/>
      <c r="H50" s="498"/>
      <c r="I50" s="498"/>
      <c r="J50" s="498"/>
      <c r="K50" s="498"/>
      <c r="L50" s="499"/>
      <c r="M50" s="8"/>
      <c r="O50" s="19"/>
    </row>
    <row r="51" spans="1:16" x14ac:dyDescent="0.35">
      <c r="B51" s="489"/>
      <c r="C51" s="492"/>
      <c r="D51" s="497"/>
      <c r="E51" s="498"/>
      <c r="F51" s="498"/>
      <c r="G51" s="498"/>
      <c r="H51" s="498"/>
      <c r="I51" s="498"/>
      <c r="J51" s="498"/>
      <c r="K51" s="498"/>
      <c r="L51" s="499"/>
      <c r="M51" s="8"/>
      <c r="O51" s="19"/>
    </row>
    <row r="52" spans="1:16" x14ac:dyDescent="0.35">
      <c r="B52" s="490"/>
      <c r="C52" s="493"/>
      <c r="D52" s="500"/>
      <c r="E52" s="501"/>
      <c r="F52" s="501"/>
      <c r="G52" s="501"/>
      <c r="H52" s="501"/>
      <c r="I52" s="501"/>
      <c r="J52" s="501"/>
      <c r="K52" s="501"/>
      <c r="L52" s="502"/>
      <c r="M52" s="8"/>
      <c r="O52" s="19"/>
    </row>
    <row r="53" spans="1:16" x14ac:dyDescent="0.35">
      <c r="B53" s="488" t="str">
        <f>IF(Intro!$G$21="English",O53,P53)</f>
        <v>Commentaire 5</v>
      </c>
      <c r="C53" s="491"/>
      <c r="D53" s="494"/>
      <c r="E53" s="495"/>
      <c r="F53" s="495"/>
      <c r="G53" s="495"/>
      <c r="H53" s="495"/>
      <c r="I53" s="495"/>
      <c r="J53" s="495"/>
      <c r="K53" s="495"/>
      <c r="L53" s="496"/>
      <c r="M53" s="8"/>
      <c r="O53" s="19" t="s">
        <v>189</v>
      </c>
      <c r="P53" s="8" t="s">
        <v>190</v>
      </c>
    </row>
    <row r="54" spans="1:16" x14ac:dyDescent="0.35">
      <c r="B54" s="489"/>
      <c r="C54" s="492"/>
      <c r="D54" s="497"/>
      <c r="E54" s="498"/>
      <c r="F54" s="498"/>
      <c r="G54" s="498"/>
      <c r="H54" s="498"/>
      <c r="I54" s="498"/>
      <c r="J54" s="498"/>
      <c r="K54" s="498"/>
      <c r="L54" s="499"/>
      <c r="M54" s="8"/>
      <c r="O54" s="19"/>
    </row>
    <row r="55" spans="1:16" x14ac:dyDescent="0.35">
      <c r="B55" s="489"/>
      <c r="C55" s="492"/>
      <c r="D55" s="497"/>
      <c r="E55" s="498"/>
      <c r="F55" s="498"/>
      <c r="G55" s="498"/>
      <c r="H55" s="498"/>
      <c r="I55" s="498"/>
      <c r="J55" s="498"/>
      <c r="K55" s="498"/>
      <c r="L55" s="499"/>
      <c r="M55" s="8"/>
      <c r="O55" s="19"/>
    </row>
    <row r="56" spans="1:16" x14ac:dyDescent="0.35">
      <c r="B56" s="489"/>
      <c r="C56" s="492"/>
      <c r="D56" s="497"/>
      <c r="E56" s="498"/>
      <c r="F56" s="498"/>
      <c r="G56" s="498"/>
      <c r="H56" s="498"/>
      <c r="I56" s="498"/>
      <c r="J56" s="498"/>
      <c r="K56" s="498"/>
      <c r="L56" s="499"/>
      <c r="M56" s="8"/>
      <c r="O56" s="19"/>
    </row>
    <row r="57" spans="1:16" x14ac:dyDescent="0.35">
      <c r="B57" s="489"/>
      <c r="C57" s="492"/>
      <c r="D57" s="497"/>
      <c r="E57" s="498"/>
      <c r="F57" s="498"/>
      <c r="G57" s="498"/>
      <c r="H57" s="498"/>
      <c r="I57" s="498"/>
      <c r="J57" s="498"/>
      <c r="K57" s="498"/>
      <c r="L57" s="499"/>
      <c r="M57" s="8"/>
      <c r="O57" s="19"/>
    </row>
    <row r="58" spans="1:16" x14ac:dyDescent="0.35">
      <c r="B58" s="489"/>
      <c r="C58" s="492"/>
      <c r="D58" s="497"/>
      <c r="E58" s="498"/>
      <c r="F58" s="498"/>
      <c r="G58" s="498"/>
      <c r="H58" s="498"/>
      <c r="I58" s="498"/>
      <c r="J58" s="498"/>
      <c r="K58" s="498"/>
      <c r="L58" s="499"/>
      <c r="M58" s="8"/>
      <c r="O58" s="19"/>
    </row>
    <row r="59" spans="1:16" x14ac:dyDescent="0.35">
      <c r="B59" s="489"/>
      <c r="C59" s="492"/>
      <c r="D59" s="497"/>
      <c r="E59" s="498"/>
      <c r="F59" s="498"/>
      <c r="G59" s="498"/>
      <c r="H59" s="498"/>
      <c r="I59" s="498"/>
      <c r="J59" s="498"/>
      <c r="K59" s="498"/>
      <c r="L59" s="499"/>
      <c r="M59" s="8"/>
      <c r="O59" s="19"/>
    </row>
    <row r="60" spans="1:16" x14ac:dyDescent="0.35">
      <c r="B60" s="489"/>
      <c r="C60" s="492"/>
      <c r="D60" s="497"/>
      <c r="E60" s="498"/>
      <c r="F60" s="498"/>
      <c r="G60" s="498"/>
      <c r="H60" s="498"/>
      <c r="I60" s="498"/>
      <c r="J60" s="498"/>
      <c r="K60" s="498"/>
      <c r="L60" s="499"/>
      <c r="M60" s="8"/>
      <c r="O60" s="19"/>
    </row>
    <row r="61" spans="1:16" x14ac:dyDescent="0.35">
      <c r="B61" s="489"/>
      <c r="C61" s="492"/>
      <c r="D61" s="497"/>
      <c r="E61" s="498"/>
      <c r="F61" s="498"/>
      <c r="G61" s="498"/>
      <c r="H61" s="498"/>
      <c r="I61" s="498"/>
      <c r="J61" s="498"/>
      <c r="K61" s="498"/>
      <c r="L61" s="499"/>
      <c r="M61" s="8"/>
      <c r="O61" s="19"/>
    </row>
    <row r="62" spans="1:16" x14ac:dyDescent="0.35">
      <c r="B62" s="490"/>
      <c r="C62" s="493"/>
      <c r="D62" s="500"/>
      <c r="E62" s="501"/>
      <c r="F62" s="501"/>
      <c r="G62" s="501"/>
      <c r="H62" s="501"/>
      <c r="I62" s="501"/>
      <c r="J62" s="501"/>
      <c r="K62" s="501"/>
      <c r="L62" s="502"/>
      <c r="M62" s="8"/>
      <c r="O62" s="19"/>
    </row>
    <row r="63" spans="1:16" s="63" customFormat="1" x14ac:dyDescent="0.35">
      <c r="A63" s="61"/>
      <c r="B63" s="1"/>
      <c r="C63" s="62"/>
      <c r="D63" s="62"/>
      <c r="E63" s="62"/>
      <c r="F63" s="62"/>
      <c r="G63" s="62"/>
      <c r="H63" s="62"/>
      <c r="I63" s="62"/>
      <c r="J63" s="62"/>
      <c r="K63" s="62"/>
      <c r="L63" s="62"/>
      <c r="N63" s="64"/>
    </row>
  </sheetData>
  <sheetProtection algorithmName="SHA-512" hashValue="MGNNFVjhyKOpiRLUb4sn39uDp8AyrWmAopAaQDYy6f22qM+fIAPkGR3PpCovmNH3xec/ylx4mCwyY6akd710HQ==" saltValue="XQomaVLO0XyjHdXOTg+gfA==" spinCount="100000" sheet="1" objects="1" scenarios="1" selectLockedCells="1"/>
  <mergeCells count="21">
    <mergeCell ref="D12:L12"/>
    <mergeCell ref="B13:B22"/>
    <mergeCell ref="C13:C22"/>
    <mergeCell ref="D13:L22"/>
    <mergeCell ref="B23:B32"/>
    <mergeCell ref="C23:C32"/>
    <mergeCell ref="D23:L32"/>
    <mergeCell ref="B4:L4"/>
    <mergeCell ref="B5:L5"/>
    <mergeCell ref="B6:L6"/>
    <mergeCell ref="B10:L10"/>
    <mergeCell ref="B8:L8"/>
    <mergeCell ref="C53:C62"/>
    <mergeCell ref="D53:L62"/>
    <mergeCell ref="B33:B42"/>
    <mergeCell ref="C33:C42"/>
    <mergeCell ref="D33:L42"/>
    <mergeCell ref="B43:B52"/>
    <mergeCell ref="C43:C52"/>
    <mergeCell ref="D43:L52"/>
    <mergeCell ref="B53:B6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6384" width="9.453125" style="8"/>
  </cols>
  <sheetData>
    <row r="1" spans="1:16" x14ac:dyDescent="0.35">
      <c r="O1" s="8" t="s">
        <v>417</v>
      </c>
      <c r="P1" s="8" t="s">
        <v>417</v>
      </c>
    </row>
    <row r="2" spans="1:16" x14ac:dyDescent="0.35">
      <c r="B2" s="10" t="s">
        <v>117</v>
      </c>
      <c r="C2" s="10"/>
      <c r="O2" s="9" t="s">
        <v>149</v>
      </c>
      <c r="P2" s="9" t="s">
        <v>159</v>
      </c>
    </row>
    <row r="3" spans="1:16" x14ac:dyDescent="0.35">
      <c r="B3" s="12"/>
      <c r="C3" s="12"/>
      <c r="O3" s="2"/>
      <c r="P3" s="2"/>
    </row>
    <row r="4" spans="1:16" s="2" customFormat="1" x14ac:dyDescent="0.35">
      <c r="A4" s="1"/>
      <c r="B4" s="382" t="str">
        <f>Info!B4</f>
        <v>QUESTIONNAIRE À L’INTENTION DES ACHETEURS</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CÂBLES DE BÂTIMENTS NON ARMÉS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CONFIRMATION DES DONNÉES DÉCLARÉES</v>
      </c>
      <c r="C8" s="291"/>
      <c r="D8" s="291"/>
      <c r="E8" s="291"/>
      <c r="F8" s="291"/>
      <c r="G8" s="291"/>
      <c r="H8" s="291"/>
      <c r="I8" s="291"/>
      <c r="J8" s="291"/>
      <c r="K8" s="291"/>
      <c r="L8" s="292"/>
      <c r="M8" s="8"/>
      <c r="O8" s="8" t="s">
        <v>139</v>
      </c>
      <c r="P8" s="8" t="s">
        <v>88</v>
      </c>
    </row>
    <row r="9" spans="1:16" x14ac:dyDescent="0.35">
      <c r="B9" s="290" t="str">
        <f>IF(Intro!$G$21="English",O9,P9)</f>
        <v>GÉNÉRAL</v>
      </c>
      <c r="C9" s="291"/>
      <c r="D9" s="291"/>
      <c r="E9" s="291"/>
      <c r="F9" s="291"/>
      <c r="G9" s="291"/>
      <c r="H9" s="291"/>
      <c r="I9" s="291"/>
      <c r="J9" s="291"/>
      <c r="K9" s="291"/>
      <c r="L9" s="292"/>
      <c r="M9" s="8"/>
      <c r="O9" s="77" t="s">
        <v>361</v>
      </c>
      <c r="P9" s="77" t="s">
        <v>362</v>
      </c>
    </row>
    <row r="10" spans="1:16" x14ac:dyDescent="0.35">
      <c r="B10" s="52"/>
      <c r="C10" s="53"/>
      <c r="D10" s="53"/>
      <c r="E10" s="53"/>
      <c r="F10" s="53"/>
      <c r="G10" s="53"/>
      <c r="H10" s="53"/>
      <c r="I10" s="53"/>
      <c r="J10" s="53"/>
      <c r="K10" s="53"/>
      <c r="L10" s="54"/>
      <c r="M10" s="8"/>
    </row>
    <row r="11" spans="1:16" s="7" customFormat="1" x14ac:dyDescent="0.35">
      <c r="A11" s="34"/>
      <c r="B11" s="116"/>
      <c r="C11" s="5"/>
      <c r="D11" s="5"/>
      <c r="E11" s="5"/>
      <c r="F11" s="5"/>
      <c r="G11" s="5"/>
      <c r="H11" s="5"/>
      <c r="I11" s="5"/>
      <c r="J11" s="117" t="str">
        <f>IF(Intro!$G$21="English",O11,P11)</f>
        <v>Sélectionnez oui ou non</v>
      </c>
      <c r="K11" s="5"/>
      <c r="L11" s="118"/>
      <c r="O11" s="7" t="s">
        <v>260</v>
      </c>
      <c r="P11" s="7" t="s">
        <v>261</v>
      </c>
    </row>
    <row r="12" spans="1:16" s="26" customFormat="1" x14ac:dyDescent="0.35">
      <c r="A12" s="55"/>
      <c r="B12" s="325" t="str">
        <f>IF(Intro!$G$21="English",O12,P12)</f>
        <v>Confirmez que toutes les données déclarées dans ce questionnaire concernent les marchandises telles que définies dans l’onglet « Intro ».</v>
      </c>
      <c r="C12" s="326"/>
      <c r="D12" s="326"/>
      <c r="E12" s="326"/>
      <c r="F12" s="326"/>
      <c r="G12" s="326"/>
      <c r="H12" s="326"/>
      <c r="I12" s="326"/>
      <c r="J12" s="103"/>
      <c r="K12" s="50"/>
      <c r="L12" s="56"/>
      <c r="O12" s="8" t="s">
        <v>411</v>
      </c>
      <c r="P12" s="8" t="s">
        <v>412</v>
      </c>
    </row>
    <row r="13" spans="1:16" s="26" customFormat="1" x14ac:dyDescent="0.35">
      <c r="A13" s="55"/>
      <c r="B13" s="426" t="str">
        <f>IF(Intro!$G$21="English",O13,P13)</f>
        <v>Confirmez que tous les volumes déclarés dans ce questionnaire sont en mètres.</v>
      </c>
      <c r="C13" s="427"/>
      <c r="D13" s="427"/>
      <c r="E13" s="427"/>
      <c r="F13" s="427"/>
      <c r="G13" s="427"/>
      <c r="H13" s="427"/>
      <c r="I13" s="427"/>
      <c r="J13" s="89"/>
      <c r="L13" s="57"/>
      <c r="O13" s="8" t="str">
        <f>"Confirm that all volumes reported in this questionnaire are in "&amp;(Variables!B23)&amp;"."</f>
        <v>Confirm that all volumes reported in this questionnaire are in metres.</v>
      </c>
      <c r="P13" s="8" t="str">
        <f>"Confirmez que tous les volumes déclarés dans ce questionnaire sont en "&amp;(Variables!C23)&amp;"."</f>
        <v>Confirmez que tous les volumes déclarés dans ce questionnaire sont en mètres.</v>
      </c>
    </row>
    <row r="14" spans="1:16" s="26" customFormat="1" x14ac:dyDescent="0.35">
      <c r="A14" s="55"/>
      <c r="B14" s="426" t="str">
        <f>IF(Intro!$G$21="English",O14,P14)</f>
        <v>Confirmez que toutes les valeurs déclarées dans ce questionnaire sont en dollars canadiens.</v>
      </c>
      <c r="C14" s="427"/>
      <c r="D14" s="427" t="e">
        <f>IF(SUM(#REF!)&lt;&gt;0,"X","-")</f>
        <v>#REF!</v>
      </c>
      <c r="E14" s="427" t="e">
        <f>IF(SUM(#REF!)&lt;&gt;0,"X","-")</f>
        <v>#REF!</v>
      </c>
      <c r="F14" s="427" t="e">
        <f>IF(SUM(#REF!)&lt;&gt;0,"X","-")</f>
        <v>#REF!</v>
      </c>
      <c r="G14" s="427" t="e">
        <f>IF(SUM(#REF!)&lt;&gt;0,"X","-")</f>
        <v>#REF!</v>
      </c>
      <c r="H14" s="427"/>
      <c r="I14" s="427" t="e">
        <f>IF(SUM(#REF!)&lt;&gt;0,"X","-")</f>
        <v>#REF!</v>
      </c>
      <c r="J14" s="89"/>
      <c r="L14" s="57"/>
      <c r="O14" s="8" t="s">
        <v>289</v>
      </c>
      <c r="P14" s="8" t="s">
        <v>290</v>
      </c>
    </row>
    <row r="15" spans="1:16" s="26" customFormat="1" x14ac:dyDescent="0.35">
      <c r="A15" s="55"/>
      <c r="B15" s="426" t="str">
        <f>IF(Intro!$G$21="English",O15,P15)</f>
        <v>Confirmez que tous les renseignements déclarés le sont selon l’année civile.</v>
      </c>
      <c r="C15" s="427"/>
      <c r="D15" s="427" t="e">
        <f>IF(SUM(#REF!)&lt;&gt;0,"X","-")</f>
        <v>#REF!</v>
      </c>
      <c r="E15" s="427" t="e">
        <f>IF(SUM(#REF!)&lt;&gt;0,"X","-")</f>
        <v>#REF!</v>
      </c>
      <c r="F15" s="427" t="e">
        <f>IF(SUM(#REF!)&lt;&gt;0,"X","-")</f>
        <v>#REF!</v>
      </c>
      <c r="G15" s="427" t="e">
        <f>IF(SUM(#REF!)&lt;&gt;0,"X","-")</f>
        <v>#REF!</v>
      </c>
      <c r="H15" s="427"/>
      <c r="I15" s="427" t="e">
        <f>IF(SUM(#REF!)&lt;&gt;0,"X","-")</f>
        <v>#REF!</v>
      </c>
      <c r="J15" s="89"/>
      <c r="K15" s="50"/>
      <c r="L15" s="56"/>
      <c r="O15" s="8" t="s">
        <v>140</v>
      </c>
      <c r="P15" s="8" t="s">
        <v>141</v>
      </c>
    </row>
    <row r="16" spans="1:16" x14ac:dyDescent="0.35">
      <c r="B16" s="52"/>
      <c r="C16" s="53"/>
      <c r="D16" s="53"/>
      <c r="E16" s="53"/>
      <c r="F16" s="53"/>
      <c r="G16" s="53"/>
      <c r="H16" s="53"/>
      <c r="I16" s="53"/>
      <c r="J16" s="53"/>
      <c r="K16" s="53"/>
      <c r="L16" s="54"/>
      <c r="M16" s="8"/>
    </row>
    <row r="17" spans="1:16" x14ac:dyDescent="0.35">
      <c r="B17" s="275" t="str">
        <f>IF(Intro!$G$21="English",O17,P17)</f>
        <v>Si non, expliquez.</v>
      </c>
      <c r="C17" s="276"/>
      <c r="D17" s="276"/>
      <c r="E17" s="276"/>
      <c r="F17" s="276"/>
      <c r="G17" s="276"/>
      <c r="H17" s="276"/>
      <c r="I17" s="276"/>
      <c r="J17" s="276"/>
      <c r="K17" s="276"/>
      <c r="L17" s="277"/>
      <c r="M17" s="8"/>
      <c r="O17" s="94" t="s">
        <v>387</v>
      </c>
      <c r="P17" s="4" t="s">
        <v>388</v>
      </c>
    </row>
    <row r="18" spans="1:16" s="26" customFormat="1" x14ac:dyDescent="0.35">
      <c r="A18" s="55"/>
      <c r="B18" s="65"/>
      <c r="C18" s="50"/>
      <c r="D18" s="50"/>
      <c r="E18" s="50"/>
      <c r="F18" s="50"/>
      <c r="G18" s="50"/>
      <c r="H18" s="50"/>
      <c r="I18" s="50"/>
      <c r="J18" s="50"/>
      <c r="K18" s="50"/>
      <c r="L18" s="56"/>
      <c r="O18" s="4"/>
      <c r="P18" s="4"/>
    </row>
    <row r="19" spans="1:16" s="9" customFormat="1" x14ac:dyDescent="0.35">
      <c r="A19" s="6"/>
      <c r="B19" s="416"/>
      <c r="C19" s="417"/>
      <c r="D19" s="417"/>
      <c r="E19" s="417"/>
      <c r="F19" s="417"/>
      <c r="G19" s="417"/>
      <c r="H19" s="417"/>
      <c r="I19" s="417"/>
      <c r="J19" s="417"/>
      <c r="K19" s="417"/>
      <c r="L19" s="418"/>
      <c r="M19" s="26"/>
      <c r="O19" s="95"/>
      <c r="P19" s="95"/>
    </row>
    <row r="20" spans="1:16" s="9" customFormat="1" x14ac:dyDescent="0.35">
      <c r="A20" s="6"/>
      <c r="B20" s="416"/>
      <c r="C20" s="417"/>
      <c r="D20" s="417"/>
      <c r="E20" s="417"/>
      <c r="F20" s="417"/>
      <c r="G20" s="417"/>
      <c r="H20" s="417"/>
      <c r="I20" s="417"/>
      <c r="J20" s="417"/>
      <c r="K20" s="417"/>
      <c r="L20" s="418"/>
      <c r="M20" s="26"/>
      <c r="O20" s="95"/>
      <c r="P20" s="95"/>
    </row>
    <row r="21" spans="1:16" s="9" customFormat="1" x14ac:dyDescent="0.35">
      <c r="A21" s="6"/>
      <c r="B21" s="416"/>
      <c r="C21" s="417"/>
      <c r="D21" s="417"/>
      <c r="E21" s="417"/>
      <c r="F21" s="417"/>
      <c r="G21" s="417"/>
      <c r="H21" s="417"/>
      <c r="I21" s="417"/>
      <c r="J21" s="417"/>
      <c r="K21" s="417"/>
      <c r="L21" s="418"/>
      <c r="M21" s="26"/>
      <c r="O21" s="95"/>
      <c r="P21" s="95"/>
    </row>
    <row r="22" spans="1:16" s="9" customFormat="1" x14ac:dyDescent="0.35">
      <c r="A22" s="6"/>
      <c r="B22" s="416"/>
      <c r="C22" s="417"/>
      <c r="D22" s="417"/>
      <c r="E22" s="417"/>
      <c r="F22" s="417"/>
      <c r="G22" s="417"/>
      <c r="H22" s="417"/>
      <c r="I22" s="417"/>
      <c r="J22" s="417"/>
      <c r="K22" s="417"/>
      <c r="L22" s="418"/>
      <c r="M22" s="26"/>
      <c r="O22" s="95"/>
      <c r="P22" s="95"/>
    </row>
    <row r="23" spans="1:16" s="9" customFormat="1" x14ac:dyDescent="0.35">
      <c r="A23" s="6"/>
      <c r="B23" s="416"/>
      <c r="C23" s="417"/>
      <c r="D23" s="417"/>
      <c r="E23" s="417"/>
      <c r="F23" s="417"/>
      <c r="G23" s="417"/>
      <c r="H23" s="417"/>
      <c r="I23" s="417"/>
      <c r="J23" s="417"/>
      <c r="K23" s="417"/>
      <c r="L23" s="418"/>
      <c r="M23" s="26"/>
      <c r="O23" s="95"/>
      <c r="P23" s="95"/>
    </row>
    <row r="24" spans="1:16" s="9" customFormat="1" x14ac:dyDescent="0.35">
      <c r="A24" s="6"/>
      <c r="B24" s="416"/>
      <c r="C24" s="417"/>
      <c r="D24" s="417"/>
      <c r="E24" s="417"/>
      <c r="F24" s="417"/>
      <c r="G24" s="417"/>
      <c r="H24" s="417"/>
      <c r="I24" s="417"/>
      <c r="J24" s="417"/>
      <c r="K24" s="417"/>
      <c r="L24" s="418"/>
      <c r="M24" s="26"/>
      <c r="O24" s="95"/>
      <c r="P24" s="95"/>
    </row>
    <row r="25" spans="1:16" s="9" customFormat="1" x14ac:dyDescent="0.35">
      <c r="A25" s="6"/>
      <c r="B25" s="416"/>
      <c r="C25" s="417"/>
      <c r="D25" s="417"/>
      <c r="E25" s="417"/>
      <c r="F25" s="417"/>
      <c r="G25" s="417"/>
      <c r="H25" s="417"/>
      <c r="I25" s="417"/>
      <c r="J25" s="417"/>
      <c r="K25" s="417"/>
      <c r="L25" s="418"/>
      <c r="M25" s="26"/>
      <c r="O25" s="95"/>
      <c r="P25" s="95"/>
    </row>
    <row r="26" spans="1:16" s="9" customFormat="1" x14ac:dyDescent="0.35">
      <c r="A26" s="6"/>
      <c r="B26" s="416"/>
      <c r="C26" s="417"/>
      <c r="D26" s="417"/>
      <c r="E26" s="417"/>
      <c r="F26" s="417"/>
      <c r="G26" s="417"/>
      <c r="H26" s="417"/>
      <c r="I26" s="417"/>
      <c r="J26" s="417"/>
      <c r="K26" s="417"/>
      <c r="L26" s="418"/>
      <c r="M26" s="26"/>
      <c r="O26" s="95"/>
      <c r="P26" s="95"/>
    </row>
    <row r="27" spans="1:16" x14ac:dyDescent="0.35">
      <c r="B27" s="52"/>
      <c r="C27" s="53"/>
      <c r="D27" s="53"/>
      <c r="E27" s="53"/>
      <c r="F27" s="53"/>
      <c r="G27" s="53"/>
      <c r="H27" s="53"/>
      <c r="I27" s="53"/>
      <c r="J27" s="53"/>
      <c r="K27" s="53"/>
      <c r="L27" s="54"/>
      <c r="M27" s="8"/>
    </row>
    <row r="28" spans="1:16" x14ac:dyDescent="0.35">
      <c r="B28" s="290" t="str">
        <f>IF(Intro!$G$21="English",O28,P28)</f>
        <v>ACHATS</v>
      </c>
      <c r="C28" s="291"/>
      <c r="D28" s="291"/>
      <c r="E28" s="291"/>
      <c r="F28" s="291"/>
      <c r="G28" s="291"/>
      <c r="H28" s="291"/>
      <c r="I28" s="291"/>
      <c r="J28" s="291"/>
      <c r="K28" s="291"/>
      <c r="L28" s="292"/>
      <c r="M28" s="8"/>
      <c r="O28" s="8" t="s">
        <v>359</v>
      </c>
      <c r="P28" s="8" t="s">
        <v>360</v>
      </c>
    </row>
    <row r="29" spans="1:16" x14ac:dyDescent="0.35">
      <c r="B29" s="52"/>
      <c r="C29" s="53"/>
      <c r="D29" s="53"/>
      <c r="E29" s="53"/>
      <c r="F29" s="53"/>
      <c r="G29" s="53"/>
      <c r="H29" s="53"/>
      <c r="I29" s="53"/>
      <c r="J29" s="53"/>
      <c r="K29" s="53"/>
      <c r="L29" s="54"/>
      <c r="M29" s="8"/>
    </row>
    <row r="30" spans="1:16" x14ac:dyDescent="0.35">
      <c r="B30" s="275" t="str">
        <f>IF(Intro!$G$21="English",O30,P30)</f>
        <v>Note : L’information publique/non confidentielle dans ce tableau est générée automatiquement à partir de l’information fournie sous l'onglet « Pro ». Par conséquent, toute modification à apporter à ce résumé public/non confidentiel doit être faite sous l'onglet « Pro ».</v>
      </c>
      <c r="C30" s="276"/>
      <c r="D30" s="276"/>
      <c r="E30" s="276"/>
      <c r="F30" s="276"/>
      <c r="G30" s="276"/>
      <c r="H30" s="276"/>
      <c r="I30" s="276"/>
      <c r="J30" s="276"/>
      <c r="K30" s="276"/>
      <c r="L30" s="277"/>
      <c r="M30" s="8"/>
      <c r="O30" s="8" t="s">
        <v>325</v>
      </c>
      <c r="P30" s="8" t="s">
        <v>324</v>
      </c>
    </row>
    <row r="31" spans="1:16" x14ac:dyDescent="0.35">
      <c r="B31" s="275"/>
      <c r="C31" s="276"/>
      <c r="D31" s="276"/>
      <c r="E31" s="276"/>
      <c r="F31" s="276"/>
      <c r="G31" s="276"/>
      <c r="H31" s="276"/>
      <c r="I31" s="276"/>
      <c r="J31" s="276"/>
      <c r="K31" s="276"/>
      <c r="L31" s="277"/>
      <c r="M31" s="8"/>
    </row>
    <row r="32" spans="1:16" x14ac:dyDescent="0.35">
      <c r="B32" s="52"/>
      <c r="C32" s="53"/>
      <c r="D32" s="53"/>
      <c r="E32" s="53"/>
      <c r="F32" s="53"/>
      <c r="G32" s="53"/>
      <c r="H32" s="53"/>
      <c r="I32" s="53"/>
      <c r="J32" s="53"/>
      <c r="K32" s="53"/>
      <c r="L32" s="54"/>
      <c r="M32" s="8"/>
    </row>
    <row r="33" spans="1:16" x14ac:dyDescent="0.35">
      <c r="B33" s="585"/>
      <c r="C33" s="586"/>
      <c r="D33" s="587"/>
      <c r="E33" s="83">
        <f>Variables!B6</f>
        <v>2023</v>
      </c>
      <c r="F33" s="83">
        <f>E33+1</f>
        <v>2024</v>
      </c>
      <c r="G33" s="83">
        <f>F33+1</f>
        <v>2025</v>
      </c>
      <c r="H33" s="83" t="str">
        <f>IF(Intro!$G$21="English",Variables!B9,Variables!C9)</f>
        <v>janv.-mars 2025</v>
      </c>
      <c r="I33" s="83" t="str">
        <f>IF(Intro!$G$21="English",Variables!B10,Variables!C10)</f>
        <v>janv.-mars 2026</v>
      </c>
      <c r="J33" s="26"/>
      <c r="K33" s="26"/>
      <c r="L33" s="57"/>
      <c r="M33" s="8"/>
      <c r="O33" s="19"/>
    </row>
    <row r="34" spans="1:16" s="26" customFormat="1" x14ac:dyDescent="0.35">
      <c r="A34" s="55"/>
      <c r="B34" s="426" t="s">
        <v>14</v>
      </c>
      <c r="C34" s="427"/>
      <c r="D34" s="427"/>
      <c r="E34" s="90" t="str">
        <f>IF(SUM(Pro!H23:H24)&lt;&gt;0,"X","-")</f>
        <v>-</v>
      </c>
      <c r="F34" s="90" t="str">
        <f>IF(SUM(Pro!I23:I24)&lt;&gt;0,"X","-")</f>
        <v>-</v>
      </c>
      <c r="G34" s="90" t="str">
        <f>IF(SUM(Pro!J23:J24)&lt;&gt;0,"X","-")</f>
        <v>-</v>
      </c>
      <c r="H34" s="90" t="str">
        <f>IF(SUM(Pro!K23:K24)&lt;&gt;0,"X","-")</f>
        <v>-</v>
      </c>
      <c r="I34" s="90" t="str">
        <f>IF(SUM(Pro!L23:L24)&lt;&gt;0,"X","-")</f>
        <v>-</v>
      </c>
      <c r="L34" s="57"/>
      <c r="O34" s="8"/>
      <c r="P34" s="8"/>
    </row>
    <row r="35" spans="1:16" s="26" customFormat="1" ht="14.5" x14ac:dyDescent="0.35">
      <c r="A35" s="55"/>
      <c r="B35" s="426" t="str">
        <f>IF(Intro!$G$21="English",Variables!B30,Variables!C30)</f>
        <v>la Chine</v>
      </c>
      <c r="C35" s="427"/>
      <c r="D35" s="582"/>
      <c r="E35" s="90" t="str">
        <f>IF(SUM(Pro!H26:H27)&lt;&gt;0,"X","-")</f>
        <v>-</v>
      </c>
      <c r="F35" s="90" t="str">
        <f>IF(SUM(Pro!I26:I27)&lt;&gt;0,"X","-")</f>
        <v>-</v>
      </c>
      <c r="G35" s="90" t="str">
        <f>IF(SUM(Pro!J26:J27)&lt;&gt;0,"X","-")</f>
        <v>-</v>
      </c>
      <c r="H35" s="90" t="str">
        <f>IF(SUM(Pro!K26:K27)&lt;&gt;0,"X","-")</f>
        <v>-</v>
      </c>
      <c r="I35" s="90" t="str">
        <f>IF(SUM(Pro!L26:L27)&lt;&gt;0,"X","-")</f>
        <v>-</v>
      </c>
      <c r="L35" s="57"/>
      <c r="O35" s="8"/>
      <c r="P35" s="8"/>
    </row>
    <row r="36" spans="1:16" s="26" customFormat="1" ht="14.5" x14ac:dyDescent="0.35">
      <c r="A36" s="55"/>
      <c r="B36" s="426" t="str">
        <f>IF(Intro!$G$21="English",Variables!B31,Variables!C31)</f>
        <v>États-Unis</v>
      </c>
      <c r="C36" s="427"/>
      <c r="D36" s="582"/>
      <c r="E36" s="90" t="str">
        <f>IF(SUM(Pro!H29:H30)&lt;&gt;0,"X","-")</f>
        <v>-</v>
      </c>
      <c r="F36" s="90" t="str">
        <f>IF(SUM(Pro!I29:I30)&lt;&gt;0,"X","-")</f>
        <v>-</v>
      </c>
      <c r="G36" s="90" t="str">
        <f>IF(SUM(Pro!J29:J30)&lt;&gt;0,"X","-")</f>
        <v>-</v>
      </c>
      <c r="H36" s="90" t="str">
        <f>IF(SUM(Pro!K29:K30)&lt;&gt;0,"X","-")</f>
        <v>-</v>
      </c>
      <c r="I36" s="90" t="str">
        <f>IF(SUM(Pro!L29:L30)&lt;&gt;0,"X","-")</f>
        <v>-</v>
      </c>
      <c r="L36" s="57"/>
      <c r="O36" s="8"/>
      <c r="P36" s="8"/>
    </row>
    <row r="37" spans="1:16" s="26" customFormat="1" ht="14.5" x14ac:dyDescent="0.35">
      <c r="A37" s="55"/>
      <c r="B37" s="426" t="str">
        <f>IF(Intro!$G$21="English",Variables!B32,Variables!C32)</f>
        <v>Autres pays</v>
      </c>
      <c r="C37" s="427"/>
      <c r="D37" s="582"/>
      <c r="E37" s="90" t="str">
        <f>IF(SUM(Pro!H32:H33)&lt;&gt;0,"X","-")</f>
        <v>-</v>
      </c>
      <c r="F37" s="90" t="str">
        <f>IF(SUM(Pro!I32:I33)&lt;&gt;0,"X","-")</f>
        <v>-</v>
      </c>
      <c r="G37" s="90" t="str">
        <f>IF(SUM(Pro!J32:J33)&lt;&gt;0,"X","-")</f>
        <v>-</v>
      </c>
      <c r="H37" s="90" t="str">
        <f>IF(SUM(Pro!K32:K33)&lt;&gt;0,"X","-")</f>
        <v>-</v>
      </c>
      <c r="I37" s="90" t="str">
        <f>IF(SUM(Pro!L32:L33)&lt;&gt;0,"X","-")</f>
        <v>-</v>
      </c>
      <c r="L37" s="57"/>
      <c r="O37" s="8"/>
      <c r="P37" s="8"/>
    </row>
    <row r="38" spans="1:16" s="26" customFormat="1" x14ac:dyDescent="0.35">
      <c r="A38" s="55"/>
      <c r="B38" s="426" t="str">
        <f>IF(Intro!$G$21="English",Variables!B32&amp;" include: ",Variables!C32&amp;" incluent : ")</f>
        <v xml:space="preserve">Autres pays incluent : </v>
      </c>
      <c r="C38" s="427"/>
      <c r="D38" s="427"/>
      <c r="E38" s="573" t="str">
        <f>IF(Pro!B33="","-",Pro!B33)</f>
        <v>-</v>
      </c>
      <c r="F38" s="574"/>
      <c r="G38" s="574"/>
      <c r="H38" s="574"/>
      <c r="I38" s="575"/>
      <c r="L38" s="57"/>
      <c r="O38" s="8"/>
      <c r="P38" s="8"/>
    </row>
    <row r="39" spans="1:16" s="26" customFormat="1" x14ac:dyDescent="0.35">
      <c r="A39" s="55"/>
      <c r="B39" s="426"/>
      <c r="C39" s="427"/>
      <c r="D39" s="427"/>
      <c r="E39" s="576"/>
      <c r="F39" s="577"/>
      <c r="G39" s="577"/>
      <c r="H39" s="577"/>
      <c r="I39" s="578"/>
      <c r="L39" s="57"/>
      <c r="O39" s="8"/>
      <c r="P39" s="8"/>
    </row>
    <row r="40" spans="1:16" s="26" customFormat="1" x14ac:dyDescent="0.35">
      <c r="A40" s="55"/>
      <c r="B40" s="426"/>
      <c r="C40" s="427"/>
      <c r="D40" s="427"/>
      <c r="E40" s="576"/>
      <c r="F40" s="577"/>
      <c r="G40" s="577"/>
      <c r="H40" s="577"/>
      <c r="I40" s="578"/>
      <c r="L40" s="57"/>
      <c r="O40" s="8"/>
      <c r="P40" s="8"/>
    </row>
    <row r="41" spans="1:16" s="26" customFormat="1" x14ac:dyDescent="0.35">
      <c r="A41" s="55"/>
      <c r="B41" s="426"/>
      <c r="C41" s="427"/>
      <c r="D41" s="427"/>
      <c r="E41" s="579"/>
      <c r="F41" s="580"/>
      <c r="G41" s="580"/>
      <c r="H41" s="580"/>
      <c r="I41" s="581"/>
      <c r="L41" s="57"/>
      <c r="O41" s="8"/>
      <c r="P41" s="8"/>
    </row>
    <row r="42" spans="1:16" s="26" customFormat="1" x14ac:dyDescent="0.35">
      <c r="A42" s="55"/>
      <c r="B42" s="558" t="str">
        <f>Pro!B35</f>
        <v>Pays d’origine inconnue - Achats auprès d'un producteur national</v>
      </c>
      <c r="C42" s="559"/>
      <c r="D42" s="560"/>
      <c r="E42" s="583" t="str">
        <f>IF(SUM(Pro!H35:H36)&lt;&gt;0,"X","-")</f>
        <v>-</v>
      </c>
      <c r="F42" s="583" t="str">
        <f>IF(SUM(Pro!I35:I36)&lt;&gt;0,"X","-")</f>
        <v>-</v>
      </c>
      <c r="G42" s="583" t="str">
        <f>IF(SUM(Pro!J35:J36)&lt;&gt;0,"X","-")</f>
        <v>-</v>
      </c>
      <c r="H42" s="583" t="str">
        <f>IF(SUM(Pro!K35:K36)&lt;&gt;0,"X","-")</f>
        <v>-</v>
      </c>
      <c r="I42" s="583" t="str">
        <f>IF(SUM(Pro!L35:L36)&lt;&gt;0,"X","-")</f>
        <v>-</v>
      </c>
      <c r="L42" s="57"/>
      <c r="O42" s="8"/>
      <c r="P42" s="8"/>
    </row>
    <row r="43" spans="1:16" s="26" customFormat="1" x14ac:dyDescent="0.35">
      <c r="A43" s="55"/>
      <c r="B43" s="561"/>
      <c r="C43" s="562"/>
      <c r="D43" s="563"/>
      <c r="E43" s="584"/>
      <c r="F43" s="584"/>
      <c r="G43" s="584"/>
      <c r="H43" s="584"/>
      <c r="I43" s="584"/>
      <c r="L43" s="57"/>
      <c r="O43" s="8"/>
      <c r="P43" s="8"/>
    </row>
    <row r="44" spans="1:16" s="26" customFormat="1" x14ac:dyDescent="0.35">
      <c r="A44" s="55"/>
      <c r="B44" s="558" t="str">
        <f>IF(Intro!$G$21="English",O44,P44)</f>
        <v>Pays d’origine inconnue - Achats auprès d'un autre fournisseur</v>
      </c>
      <c r="C44" s="559"/>
      <c r="D44" s="560"/>
      <c r="E44" s="583" t="str">
        <f>IF(SUM(Pro!H38:H39)&lt;&gt;0,"X","-")</f>
        <v>-</v>
      </c>
      <c r="F44" s="583" t="str">
        <f>IF(SUM(Pro!I38:I39)&lt;&gt;0,"X","-")</f>
        <v>-</v>
      </c>
      <c r="G44" s="583" t="str">
        <f>IF(SUM(Pro!J38:J39)&lt;&gt;0,"X","-")</f>
        <v>-</v>
      </c>
      <c r="H44" s="583" t="str">
        <f>IF(SUM(Pro!K38:K39)&lt;&gt;0,"X","-")</f>
        <v>-</v>
      </c>
      <c r="I44" s="583" t="str">
        <f>IF(SUM(Pro!L38:L39)&lt;&gt;0,"X","-")</f>
        <v>-</v>
      </c>
      <c r="L44" s="57"/>
      <c r="O44" s="8" t="s">
        <v>204</v>
      </c>
      <c r="P44" s="8" t="s">
        <v>282</v>
      </c>
    </row>
    <row r="45" spans="1:16" s="26" customFormat="1" x14ac:dyDescent="0.35">
      <c r="A45" s="55"/>
      <c r="B45" s="561"/>
      <c r="C45" s="562"/>
      <c r="D45" s="563"/>
      <c r="E45" s="584"/>
      <c r="F45" s="584"/>
      <c r="G45" s="584"/>
      <c r="H45" s="584"/>
      <c r="I45" s="584"/>
      <c r="L45" s="57"/>
      <c r="O45" s="8"/>
      <c r="P45" s="8"/>
    </row>
    <row r="46" spans="1:16" s="26" customFormat="1" x14ac:dyDescent="0.35">
      <c r="A46" s="55"/>
      <c r="B46" s="426" t="str">
        <f>IF(Intro!$G$21="English",O46,P46)</f>
        <v>Autres fournisseurs incluent :</v>
      </c>
      <c r="C46" s="427"/>
      <c r="D46" s="427"/>
      <c r="E46" s="573" t="str">
        <f>IF(Pro!B41="","-",Pro!B41)</f>
        <v>-</v>
      </c>
      <c r="F46" s="574"/>
      <c r="G46" s="574"/>
      <c r="H46" s="574"/>
      <c r="I46" s="575"/>
      <c r="L46" s="57"/>
      <c r="O46" s="8" t="s">
        <v>364</v>
      </c>
      <c r="P46" s="8" t="s">
        <v>365</v>
      </c>
    </row>
    <row r="47" spans="1:16" s="26" customFormat="1" x14ac:dyDescent="0.35">
      <c r="A47" s="55"/>
      <c r="B47" s="426"/>
      <c r="C47" s="427"/>
      <c r="D47" s="427"/>
      <c r="E47" s="576"/>
      <c r="F47" s="577"/>
      <c r="G47" s="577"/>
      <c r="H47" s="577"/>
      <c r="I47" s="578"/>
      <c r="L47" s="57"/>
      <c r="O47" s="8"/>
      <c r="P47" s="8"/>
    </row>
    <row r="48" spans="1:16" s="26" customFormat="1" x14ac:dyDescent="0.35">
      <c r="A48" s="55"/>
      <c r="B48" s="426"/>
      <c r="C48" s="427"/>
      <c r="D48" s="427"/>
      <c r="E48" s="576"/>
      <c r="F48" s="577"/>
      <c r="G48" s="577"/>
      <c r="H48" s="577"/>
      <c r="I48" s="578"/>
      <c r="L48" s="57"/>
      <c r="O48" s="8"/>
      <c r="P48" s="8"/>
    </row>
    <row r="49" spans="1:16" s="26" customFormat="1" x14ac:dyDescent="0.35">
      <c r="A49" s="55"/>
      <c r="B49" s="426"/>
      <c r="C49" s="427"/>
      <c r="D49" s="427"/>
      <c r="E49" s="579"/>
      <c r="F49" s="580"/>
      <c r="G49" s="580"/>
      <c r="H49" s="580"/>
      <c r="I49" s="581"/>
      <c r="L49" s="57"/>
      <c r="O49" s="8"/>
      <c r="P49" s="8"/>
    </row>
    <row r="50" spans="1:16" x14ac:dyDescent="0.35">
      <c r="B50" s="58"/>
      <c r="C50" s="59"/>
      <c r="D50" s="59"/>
      <c r="E50" s="59"/>
      <c r="F50" s="59"/>
      <c r="G50" s="59"/>
      <c r="H50" s="59"/>
      <c r="I50" s="59"/>
      <c r="J50" s="59"/>
      <c r="K50" s="59"/>
      <c r="L50" s="60"/>
      <c r="M50" s="8"/>
    </row>
  </sheetData>
  <sheetProtection algorithmName="SHA-512" hashValue="geXuukKjltS/+0/R1hao33T+nnvLQKbGjNdAZXWAnTEkzjaMsBnavYawCohgb1WnJX8dOUMCKgrgAYFINRApCA==" saltValue="XjO/Gc3pwdoJYVK3JQ5ajQ==" spinCount="100000" sheet="1" objects="1" scenarios="1" selectLockedCells="1"/>
  <mergeCells count="34">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 ref="E38:I41"/>
    <mergeCell ref="B35:D35"/>
    <mergeCell ref="B37:D37"/>
    <mergeCell ref="B38:D41"/>
    <mergeCell ref="B34:D34"/>
    <mergeCell ref="B36:D36"/>
    <mergeCell ref="B4:L4"/>
    <mergeCell ref="B5:L5"/>
    <mergeCell ref="B6:L6"/>
    <mergeCell ref="B28:L28"/>
    <mergeCell ref="B8:L8"/>
    <mergeCell ref="B9:L9"/>
    <mergeCell ref="B12:I12"/>
    <mergeCell ref="B13:I13"/>
    <mergeCell ref="B14:I14"/>
    <mergeCell ref="B15:I15"/>
    <mergeCell ref="B17:L17"/>
    <mergeCell ref="B19:L2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3010519-E125-46C0-81BD-0ABD8945877F}">
          <x14:formula1>
            <xm:f>Variables!$D$37:$D$38</xm:f>
          </x14:formula1>
          <xm:sqref>J12:J15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CDD9-03C2-41FB-8A6F-3BA13512DA71}">
  <sheetPr>
    <tabColor rgb="FFFF0000"/>
  </sheetPr>
  <dimension ref="A1:F1019"/>
  <sheetViews>
    <sheetView workbookViewId="0">
      <selection sqref="A1:A2"/>
    </sheetView>
  </sheetViews>
  <sheetFormatPr defaultRowHeight="14.5" x14ac:dyDescent="0.35"/>
  <cols>
    <col min="1" max="1" width="13" style="175" customWidth="1"/>
    <col min="2" max="2" width="65.54296875" style="175" customWidth="1"/>
    <col min="3" max="4" width="12.453125" style="175" customWidth="1"/>
    <col min="5" max="5" width="5.1796875" style="254" customWidth="1"/>
    <col min="6" max="6" width="11.81640625" style="249" customWidth="1"/>
  </cols>
  <sheetData>
    <row r="1" spans="1:6" x14ac:dyDescent="0.35">
      <c r="A1" s="588" t="s">
        <v>489</v>
      </c>
      <c r="B1" s="589" t="s">
        <v>490</v>
      </c>
      <c r="C1" s="126"/>
      <c r="D1" s="126"/>
      <c r="E1" s="127"/>
      <c r="F1" s="128" t="s">
        <v>491</v>
      </c>
    </row>
    <row r="2" spans="1:6" x14ac:dyDescent="0.35">
      <c r="A2" s="588"/>
      <c r="B2" s="589"/>
      <c r="C2" s="126"/>
      <c r="D2" s="126"/>
      <c r="E2" s="127"/>
      <c r="F2" s="129">
        <f>Intro!$E$87</f>
        <v>0</v>
      </c>
    </row>
    <row r="3" spans="1:6" ht="15" thickBot="1" x14ac:dyDescent="0.4">
      <c r="A3" s="130"/>
      <c r="B3" s="131"/>
      <c r="C3" s="131"/>
      <c r="D3" s="131"/>
      <c r="E3" s="132"/>
      <c r="F3" s="133"/>
    </row>
    <row r="4" spans="1:6" ht="15" thickBot="1" x14ac:dyDescent="0.4">
      <c r="A4" s="590"/>
      <c r="B4" s="591"/>
      <c r="C4" s="134"/>
      <c r="D4" s="135"/>
      <c r="E4" s="136"/>
      <c r="F4" s="137"/>
    </row>
    <row r="5" spans="1:6" ht="15" thickBot="1" x14ac:dyDescent="0.4">
      <c r="A5" s="130"/>
      <c r="B5" s="131"/>
      <c r="C5" s="131"/>
      <c r="D5" s="131"/>
      <c r="E5" s="132"/>
      <c r="F5" s="133"/>
    </row>
    <row r="6" spans="1:6" x14ac:dyDescent="0.35">
      <c r="A6" s="592"/>
      <c r="B6" s="592"/>
      <c r="C6" s="138"/>
      <c r="D6" s="138"/>
      <c r="E6" s="139"/>
      <c r="F6" s="140"/>
    </row>
    <row r="7" spans="1:6" x14ac:dyDescent="0.35">
      <c r="A7" s="141" t="s">
        <v>492</v>
      </c>
      <c r="B7" s="142" t="s">
        <v>493</v>
      </c>
      <c r="C7" s="142"/>
      <c r="D7" s="142"/>
      <c r="E7" s="143"/>
      <c r="F7" s="144"/>
    </row>
    <row r="8" spans="1:6" x14ac:dyDescent="0.35">
      <c r="A8" s="145" t="s">
        <v>494</v>
      </c>
      <c r="B8" s="146" t="s">
        <v>495</v>
      </c>
      <c r="C8" s="146"/>
      <c r="D8" s="147"/>
      <c r="E8" s="148"/>
      <c r="F8" s="140"/>
    </row>
    <row r="9" spans="1:6" x14ac:dyDescent="0.35">
      <c r="A9" s="149" t="s">
        <v>496</v>
      </c>
      <c r="B9" s="150" t="s">
        <v>497</v>
      </c>
      <c r="C9" s="151"/>
      <c r="D9" s="151"/>
      <c r="E9" s="152"/>
      <c r="F9" s="140" t="str">
        <f>IF(OR(Public!$D$17="Distributor",Public!$D$17="Distributeur"),"X","")</f>
        <v/>
      </c>
    </row>
    <row r="10" spans="1:6" x14ac:dyDescent="0.35">
      <c r="A10" s="153"/>
      <c r="B10" s="150" t="s">
        <v>498</v>
      </c>
      <c r="C10" s="151"/>
      <c r="D10" s="151"/>
      <c r="E10" s="152"/>
      <c r="F10" s="140" t="str">
        <f>IF(OR(Public!$D$17="End user/Retailer",Public!$D$17="Utilisateur final/Détaillant"),"X","")</f>
        <v/>
      </c>
    </row>
    <row r="11" spans="1:6" x14ac:dyDescent="0.35">
      <c r="A11" s="154"/>
      <c r="B11" s="151"/>
      <c r="C11" s="151"/>
      <c r="D11" s="151"/>
      <c r="E11" s="152"/>
      <c r="F11" s="140"/>
    </row>
    <row r="12" spans="1:6" x14ac:dyDescent="0.35">
      <c r="A12" s="145" t="s">
        <v>499</v>
      </c>
      <c r="B12" s="146" t="s">
        <v>500</v>
      </c>
      <c r="C12" s="146"/>
      <c r="D12" s="147"/>
      <c r="E12" s="148"/>
      <c r="F12" s="140"/>
    </row>
    <row r="13" spans="1:6" x14ac:dyDescent="0.35">
      <c r="A13" s="153"/>
      <c r="B13" s="155" t="s">
        <v>501</v>
      </c>
      <c r="C13" s="156"/>
      <c r="D13" s="156"/>
      <c r="E13" s="157"/>
      <c r="F13" s="140" t="str">
        <f>IF($F$9="X",Public!$D$56,"")</f>
        <v/>
      </c>
    </row>
    <row r="14" spans="1:6" x14ac:dyDescent="0.35">
      <c r="A14" s="153"/>
      <c r="B14" s="155" t="s">
        <v>502</v>
      </c>
      <c r="C14" s="156"/>
      <c r="D14" s="156"/>
      <c r="E14" s="157"/>
      <c r="F14" s="140" t="str">
        <f>IF($F$9="X",Public!$D$61,"")</f>
        <v/>
      </c>
    </row>
    <row r="15" spans="1:6" x14ac:dyDescent="0.35">
      <c r="A15" s="153"/>
      <c r="B15" s="155" t="s">
        <v>503</v>
      </c>
      <c r="C15" s="156"/>
      <c r="D15" s="156"/>
      <c r="E15" s="157"/>
      <c r="F15" s="140" t="str">
        <f>IF($F$9="X",Public!$D$66,"")</f>
        <v/>
      </c>
    </row>
    <row r="16" spans="1:6" x14ac:dyDescent="0.35">
      <c r="A16" s="145" t="s">
        <v>499</v>
      </c>
      <c r="B16" s="146" t="s">
        <v>504</v>
      </c>
      <c r="C16" s="146"/>
      <c r="D16" s="147"/>
      <c r="E16" s="148"/>
      <c r="F16" s="140"/>
    </row>
    <row r="17" spans="1:6" x14ac:dyDescent="0.35">
      <c r="A17" s="153"/>
      <c r="B17" s="155" t="s">
        <v>501</v>
      </c>
      <c r="C17" s="156"/>
      <c r="D17" s="156"/>
      <c r="E17" s="157"/>
      <c r="F17" s="140" t="str">
        <f>IF($F$10="X",Public!$D$56,"")</f>
        <v/>
      </c>
    </row>
    <row r="18" spans="1:6" x14ac:dyDescent="0.35">
      <c r="A18" s="153"/>
      <c r="B18" s="155" t="s">
        <v>502</v>
      </c>
      <c r="C18" s="156"/>
      <c r="D18" s="156"/>
      <c r="E18" s="157"/>
      <c r="F18" s="140" t="str">
        <f>IF($F$10="X",Public!$D$61,"")</f>
        <v/>
      </c>
    </row>
    <row r="19" spans="1:6" x14ac:dyDescent="0.35">
      <c r="A19" s="153"/>
      <c r="B19" s="155" t="s">
        <v>503</v>
      </c>
      <c r="C19" s="156"/>
      <c r="D19" s="156"/>
      <c r="E19" s="157"/>
      <c r="F19" s="140" t="str">
        <f>IF($F$10="X",Public!$D$66,"")</f>
        <v/>
      </c>
    </row>
    <row r="20" spans="1:6" x14ac:dyDescent="0.35">
      <c r="A20" s="153"/>
      <c r="B20" s="156"/>
      <c r="C20" s="156"/>
      <c r="D20" s="156"/>
      <c r="E20" s="157"/>
      <c r="F20" s="140"/>
    </row>
    <row r="21" spans="1:6" ht="26.5" x14ac:dyDescent="0.35">
      <c r="A21" s="145" t="s">
        <v>505</v>
      </c>
      <c r="B21" s="158" t="s">
        <v>506</v>
      </c>
      <c r="C21" s="146"/>
      <c r="D21" s="158"/>
      <c r="E21" s="159"/>
      <c r="F21" s="140"/>
    </row>
    <row r="22" spans="1:6" x14ac:dyDescent="0.35">
      <c r="A22" s="160" t="s">
        <v>507</v>
      </c>
      <c r="B22" s="161" t="s">
        <v>508</v>
      </c>
      <c r="C22" s="151"/>
      <c r="D22" s="161"/>
      <c r="E22" s="162"/>
      <c r="F22" s="140" t="str">
        <f>IF(OR(Public!$F$166="Always",Public!$F$166="Toujours"),"X","")</f>
        <v/>
      </c>
    </row>
    <row r="23" spans="1:6" x14ac:dyDescent="0.35">
      <c r="A23" s="154"/>
      <c r="B23" s="161" t="s">
        <v>509</v>
      </c>
      <c r="C23" s="151"/>
      <c r="D23" s="161"/>
      <c r="E23" s="162"/>
      <c r="F23" s="140" t="str">
        <f>IF(OR(Public!$F$166="Usually",Public!$F$166="Généralement"),"X","")</f>
        <v/>
      </c>
    </row>
    <row r="24" spans="1:6" x14ac:dyDescent="0.35">
      <c r="A24" s="154"/>
      <c r="B24" s="161" t="s">
        <v>510</v>
      </c>
      <c r="C24" s="151"/>
      <c r="D24" s="161"/>
      <c r="E24" s="162"/>
      <c r="F24" s="140" t="str">
        <f>IF(OR(Public!$F$166="Sometimes",Public!$F$166="Parfois"),"X","")</f>
        <v/>
      </c>
    </row>
    <row r="25" spans="1:6" x14ac:dyDescent="0.35">
      <c r="A25" s="154"/>
      <c r="B25" s="161" t="s">
        <v>511</v>
      </c>
      <c r="C25" s="151"/>
      <c r="D25" s="161"/>
      <c r="E25" s="162"/>
      <c r="F25" s="140" t="str">
        <f>IF(OR(Public!$F$166="Never",Public!$F$166="Jamais"),"X","")</f>
        <v/>
      </c>
    </row>
    <row r="26" spans="1:6" x14ac:dyDescent="0.35">
      <c r="A26" s="154"/>
      <c r="B26" s="161"/>
      <c r="C26" s="151"/>
      <c r="D26" s="161"/>
      <c r="E26" s="162"/>
      <c r="F26" s="140"/>
    </row>
    <row r="27" spans="1:6" x14ac:dyDescent="0.35">
      <c r="A27" s="154"/>
      <c r="B27" s="161" t="s">
        <v>512</v>
      </c>
      <c r="C27" s="151"/>
      <c r="D27" s="161"/>
      <c r="E27" s="162"/>
      <c r="F27" s="140" t="str">
        <f>IF(Public!$B$168&lt;&gt;0,Public!$B$168,"")</f>
        <v/>
      </c>
    </row>
    <row r="28" spans="1:6" x14ac:dyDescent="0.35">
      <c r="A28" s="154"/>
      <c r="B28" s="151"/>
      <c r="C28" s="151"/>
      <c r="D28" s="151"/>
      <c r="E28" s="152"/>
      <c r="F28" s="140"/>
    </row>
    <row r="29" spans="1:6" ht="26.5" x14ac:dyDescent="0.35">
      <c r="A29" s="163" t="s">
        <v>513</v>
      </c>
      <c r="B29" s="164" t="s">
        <v>514</v>
      </c>
      <c r="C29" s="165"/>
      <c r="D29" s="166"/>
      <c r="E29" s="167"/>
      <c r="F29" s="168"/>
    </row>
    <row r="30" spans="1:6" x14ac:dyDescent="0.35">
      <c r="A30" s="169"/>
      <c r="B30" s="170" t="s">
        <v>515</v>
      </c>
      <c r="C30" s="171"/>
      <c r="D30" s="166"/>
      <c r="E30" s="167"/>
      <c r="F30" s="168" t="str">
        <f>IF(OR(Public!$D$181="Yes",Public!$D$181="Oui"),"X","")</f>
        <v/>
      </c>
    </row>
    <row r="31" spans="1:6" x14ac:dyDescent="0.35">
      <c r="A31" s="169"/>
      <c r="B31" s="170" t="s">
        <v>516</v>
      </c>
      <c r="C31" s="171"/>
      <c r="D31" s="166"/>
      <c r="E31" s="167"/>
      <c r="F31" s="168" t="str">
        <f>IF(OR(Public!$D$181="No",Public!$D$181="Non"),"X","")</f>
        <v/>
      </c>
    </row>
    <row r="32" spans="1:6" x14ac:dyDescent="0.35">
      <c r="A32" s="169"/>
      <c r="B32" s="172"/>
      <c r="C32" s="173"/>
      <c r="D32"/>
      <c r="E32" s="167"/>
      <c r="F32" s="168"/>
    </row>
    <row r="33" spans="1:6" x14ac:dyDescent="0.35">
      <c r="A33" s="163"/>
      <c r="B33" s="164" t="s">
        <v>72</v>
      </c>
      <c r="C33" s="165"/>
      <c r="D33" s="166"/>
      <c r="E33" s="167"/>
      <c r="F33" s="168" t="str">
        <f>IF(Public!$F$183&lt;&gt;0,Public!$F$183,"")</f>
        <v/>
      </c>
    </row>
    <row r="34" spans="1:6" x14ac:dyDescent="0.35">
      <c r="A34" s="154"/>
      <c r="B34" s="151"/>
      <c r="C34" s="151"/>
      <c r="D34" s="151"/>
      <c r="E34" s="152"/>
      <c r="F34" s="140"/>
    </row>
    <row r="35" spans="1:6" ht="26.5" x14ac:dyDescent="0.35">
      <c r="A35" s="145" t="s">
        <v>517</v>
      </c>
      <c r="B35" s="158" t="s">
        <v>518</v>
      </c>
      <c r="C35" s="146"/>
      <c r="D35" s="158"/>
      <c r="E35" s="159"/>
      <c r="F35" s="140"/>
    </row>
    <row r="36" spans="1:6" x14ac:dyDescent="0.35">
      <c r="A36" s="160" t="s">
        <v>507</v>
      </c>
      <c r="B36" s="170" t="s">
        <v>515</v>
      </c>
      <c r="C36" s="171"/>
      <c r="D36" s="161"/>
      <c r="E36" s="162"/>
      <c r="F36" s="140" t="str">
        <f>IF(OR(Public!$D$246="Yes",Public!$D$246="Oui"),"X","")</f>
        <v/>
      </c>
    </row>
    <row r="37" spans="1:6" x14ac:dyDescent="0.35">
      <c r="A37" s="154"/>
      <c r="B37" s="170" t="s">
        <v>516</v>
      </c>
      <c r="C37" s="171"/>
      <c r="D37" s="161"/>
      <c r="E37" s="162"/>
      <c r="F37" s="140" t="str">
        <f>IF(OR(Public!$D$246="No",Public!$D$246="Non"),"X","")</f>
        <v/>
      </c>
    </row>
    <row r="38" spans="1:6" x14ac:dyDescent="0.35">
      <c r="A38" s="154"/>
      <c r="B38" s="151"/>
      <c r="C38" s="151"/>
      <c r="D38" s="151"/>
      <c r="E38" s="152"/>
      <c r="F38" s="140"/>
    </row>
    <row r="39" spans="1:6" x14ac:dyDescent="0.35">
      <c r="A39" s="154"/>
      <c r="B39" s="151"/>
      <c r="C39" s="151"/>
      <c r="D39" s="151"/>
      <c r="E39" s="152"/>
      <c r="F39" s="140"/>
    </row>
    <row r="40" spans="1:6" ht="15" thickBot="1" x14ac:dyDescent="0.4">
      <c r="A40" s="145" t="s">
        <v>519</v>
      </c>
      <c r="B40" s="593" t="s">
        <v>520</v>
      </c>
      <c r="C40" s="593"/>
      <c r="D40" s="158"/>
      <c r="E40" s="159"/>
      <c r="F40" s="140"/>
    </row>
    <row r="41" spans="1:6" ht="15" thickBot="1" x14ac:dyDescent="0.4">
      <c r="A41" s="160" t="s">
        <v>521</v>
      </c>
      <c r="B41" s="174" t="s">
        <v>522</v>
      </c>
      <c r="C41" s="146"/>
      <c r="D41" s="158"/>
      <c r="E41" s="159"/>
      <c r="F41" s="140"/>
    </row>
    <row r="42" spans="1:6" x14ac:dyDescent="0.35">
      <c r="B42" s="161" t="s">
        <v>67</v>
      </c>
      <c r="C42" s="151"/>
      <c r="D42" s="161"/>
      <c r="E42" s="162"/>
      <c r="F42" s="140" t="str">
        <f>IF(OR(Public!$F225="Very Important",Public!$F225="Très Important"),"V",IF(OR(Public!$F225="Somewhat Important",Public!$F225="Assez Important"),"S",IF(OR(Public!$F225="Not Important",Public!$F225="Pas Important"),"N","")))</f>
        <v/>
      </c>
    </row>
    <row r="43" spans="1:6" x14ac:dyDescent="0.35">
      <c r="A43" s="154"/>
      <c r="B43" s="161" t="s">
        <v>54</v>
      </c>
      <c r="C43" s="151"/>
      <c r="D43" s="161"/>
      <c r="E43" s="162"/>
      <c r="F43" s="140" t="str">
        <f>IF(OR(Public!$F226="Very Important",Public!$F226="Très Important"),"V",IF(OR(Public!$F226="Somewhat Important",Public!$F226="Assez Important"),"S",IF(OR(Public!$F226="Not Important",Public!$F226="Pas Important"),"N","")))</f>
        <v/>
      </c>
    </row>
    <row r="44" spans="1:6" x14ac:dyDescent="0.35">
      <c r="A44" s="154"/>
      <c r="B44" s="161" t="s">
        <v>75</v>
      </c>
      <c r="C44" s="151"/>
      <c r="D44" s="161"/>
      <c r="E44" s="162"/>
      <c r="F44" s="140" t="str">
        <f>IF(OR(Public!$F227="Very Important",Public!$F227="Très Important"),"V",IF(OR(Public!$F227="Somewhat Important",Public!$F227="Assez Important"),"S",IF(OR(Public!$F227="Not Important",Public!$F227="Pas Important"),"N","")))</f>
        <v/>
      </c>
    </row>
    <row r="45" spans="1:6" x14ac:dyDescent="0.35">
      <c r="A45" s="154"/>
      <c r="B45" s="161" t="s">
        <v>68</v>
      </c>
      <c r="C45" s="151"/>
      <c r="D45" s="161"/>
      <c r="E45" s="162"/>
      <c r="F45" s="140" t="str">
        <f>IF(OR(Public!$F228="Very Important",Public!$F228="Très Important"),"V",IF(OR(Public!$F228="Somewhat Important",Public!$F228="Assez Important"),"S",IF(OR(Public!$F228="Not Important",Public!$F228="Pas Important"),"N","")))</f>
        <v/>
      </c>
    </row>
    <row r="46" spans="1:6" x14ac:dyDescent="0.35">
      <c r="A46" s="154"/>
      <c r="B46" s="161" t="s">
        <v>76</v>
      </c>
      <c r="C46" s="151"/>
      <c r="D46" s="161"/>
      <c r="E46" s="162"/>
      <c r="F46" s="140" t="str">
        <f>IF(OR(Public!$F229="Very Important",Public!$F229="Très Important"),"V",IF(OR(Public!$F229="Somewhat Important",Public!$F229="Assez Important"),"S",IF(OR(Public!$F229="Not Important",Public!$F229="Pas Important"),"N","")))</f>
        <v/>
      </c>
    </row>
    <row r="47" spans="1:6" x14ac:dyDescent="0.35">
      <c r="A47" s="154"/>
      <c r="B47" s="161" t="s">
        <v>61</v>
      </c>
      <c r="C47" s="151"/>
      <c r="D47" s="161"/>
      <c r="E47" s="162"/>
      <c r="F47" s="140" t="str">
        <f>IF(OR(Public!$F230="Very Important",Public!$F230="Très Important"),"V",IF(OR(Public!$F230="Somewhat Important",Public!$F230="Assez Important"),"S",IF(OR(Public!$F230="Not Important",Public!$F230="Pas Important"),"N","")))</f>
        <v/>
      </c>
    </row>
    <row r="48" spans="1:6" x14ac:dyDescent="0.35">
      <c r="A48" s="154"/>
      <c r="B48" s="161" t="s">
        <v>69</v>
      </c>
      <c r="C48" s="151"/>
      <c r="D48" s="161"/>
      <c r="E48" s="162"/>
      <c r="F48" s="140" t="str">
        <f>IF(OR(Public!$F231="Very Important",Public!$F231="Très Important"),"V",IF(OR(Public!$F231="Somewhat Important",Public!$F231="Assez Important"),"S",IF(OR(Public!$F231="Not Important",Public!$F231="Pas Important"),"N","")))</f>
        <v/>
      </c>
    </row>
    <row r="49" spans="1:6" x14ac:dyDescent="0.35">
      <c r="A49" s="154"/>
      <c r="B49" s="161" t="s">
        <v>70</v>
      </c>
      <c r="C49" s="151"/>
      <c r="D49" s="161"/>
      <c r="E49" s="162"/>
      <c r="F49" s="140" t="str">
        <f>IF(OR(Public!$F232="Very Important",Public!$F232="Très Important"),"V",IF(OR(Public!$F232="Somewhat Important",Public!$F232="Assez Important"),"S",IF(OR(Public!$F232="Not Important",Public!$F232="Pas Important"),"N","")))</f>
        <v/>
      </c>
    </row>
    <row r="50" spans="1:6" x14ac:dyDescent="0.35">
      <c r="A50" s="154"/>
      <c r="B50" s="161" t="s">
        <v>87</v>
      </c>
      <c r="C50" s="151"/>
      <c r="D50" s="161"/>
      <c r="E50" s="162"/>
      <c r="F50" s="140" t="str">
        <f>IF(OR(Public!$F233="Very Important",Public!$F233="Très Important"),"V",IF(OR(Public!$F233="Somewhat Important",Public!$F233="Assez Important"),"S",IF(OR(Public!$F233="Not Important",Public!$F233="Pas Important"),"N","")))</f>
        <v/>
      </c>
    </row>
    <row r="51" spans="1:6" x14ac:dyDescent="0.35">
      <c r="A51" s="154"/>
      <c r="B51" s="161" t="s">
        <v>77</v>
      </c>
      <c r="C51" s="151"/>
      <c r="D51" s="161"/>
      <c r="E51" s="162"/>
      <c r="F51" s="140" t="str">
        <f>IF(OR(Public!$F234="Very Important",Public!$F234="Très Important"),"V",IF(OR(Public!$F234="Somewhat Important",Public!$F234="Assez Important"),"S",IF(OR(Public!$F234="Not Important",Public!$F234="Pas Important"),"N","")))</f>
        <v/>
      </c>
    </row>
    <row r="52" spans="1:6" x14ac:dyDescent="0.35">
      <c r="A52" s="154"/>
      <c r="B52" s="161" t="s">
        <v>71</v>
      </c>
      <c r="C52" s="151"/>
      <c r="D52" s="161"/>
      <c r="E52" s="162"/>
      <c r="F52" s="140" t="str">
        <f>IF(OR(Public!$F235="Very Important",Public!$F235="Très Important"),"V",IF(OR(Public!$F235="Somewhat Important",Public!$F235="Assez Important"),"S",IF(OR(Public!$F235="Not Important",Public!$F235="Pas Important"),"N","")))</f>
        <v/>
      </c>
    </row>
    <row r="53" spans="1:6" x14ac:dyDescent="0.35">
      <c r="B53" s="161" t="s">
        <v>275</v>
      </c>
      <c r="C53" s="151"/>
      <c r="D53" s="161"/>
      <c r="E53" s="162"/>
      <c r="F53" s="140" t="str">
        <f>IF(OR(Public!$F236="Very Important",Public!$F236="Très Important"),"V",IF(OR(Public!$F236="Somewhat Important",Public!$F236="Assez Important"),"S",IF(OR(Public!$F236="Not Important",Public!$F236="Pas Important"),"N","")))</f>
        <v/>
      </c>
    </row>
    <row r="54" spans="1:6" x14ac:dyDescent="0.35">
      <c r="A54" s="154"/>
      <c r="B54" s="161" t="s">
        <v>56</v>
      </c>
      <c r="C54" s="151"/>
      <c r="D54" s="161"/>
      <c r="E54" s="162"/>
      <c r="F54" s="140" t="str">
        <f>IF(OR(Public!$F237="Very Important",Public!$F237="Très Important"),"V",IF(OR(Public!$F237="Somewhat Important",Public!$F237="Assez Important"),"S",IF(OR(Public!$F237="Not Important",Public!$F237="Pas Important"),"N","")))</f>
        <v/>
      </c>
    </row>
    <row r="55" spans="1:6" x14ac:dyDescent="0.35">
      <c r="A55" s="154"/>
      <c r="B55" s="161" t="s">
        <v>55</v>
      </c>
      <c r="C55" s="151"/>
      <c r="D55" s="161"/>
      <c r="E55" s="162"/>
      <c r="F55" s="140" t="str">
        <f>IF(OR(Public!$F238="Very Important",Public!$F238="Très Important"),"V",IF(OR(Public!$F238="Somewhat Important",Public!$F238="Assez Important"),"S",IF(OR(Public!$F238="Not Important",Public!$F238="Pas Important"),"N","")))</f>
        <v/>
      </c>
    </row>
    <row r="56" spans="1:6" ht="15" thickBot="1" x14ac:dyDescent="0.4">
      <c r="B56" s="176" t="s">
        <v>378</v>
      </c>
      <c r="C56" s="151"/>
      <c r="D56" s="161"/>
      <c r="E56" s="162"/>
      <c r="F56" s="140" t="str">
        <f>IF(Public!$F$239&lt;&gt;0,"V","")</f>
        <v/>
      </c>
    </row>
    <row r="57" spans="1:6" ht="15" thickBot="1" x14ac:dyDescent="0.4">
      <c r="A57" s="174" t="s">
        <v>523</v>
      </c>
      <c r="B57" s="176" t="s">
        <v>378</v>
      </c>
      <c r="C57" s="151"/>
      <c r="D57" s="161"/>
      <c r="E57" s="162"/>
      <c r="F57" s="140"/>
    </row>
    <row r="58" spans="1:6" ht="15" thickBot="1" x14ac:dyDescent="0.4">
      <c r="A58" s="154"/>
      <c r="B58" s="176" t="s">
        <v>379</v>
      </c>
      <c r="C58" s="151"/>
      <c r="D58" s="161"/>
      <c r="E58" s="162"/>
      <c r="F58" s="140"/>
    </row>
    <row r="59" spans="1:6" ht="15" thickBot="1" x14ac:dyDescent="0.4">
      <c r="A59" s="174" t="s">
        <v>523</v>
      </c>
      <c r="B59" s="176" t="s">
        <v>379</v>
      </c>
      <c r="C59" s="151"/>
      <c r="D59" s="161"/>
      <c r="E59" s="162"/>
      <c r="F59" s="140"/>
    </row>
    <row r="60" spans="1:6" x14ac:dyDescent="0.35">
      <c r="A60" s="154"/>
      <c r="B60" s="161"/>
      <c r="C60" s="151"/>
      <c r="D60" s="161"/>
      <c r="E60" s="162"/>
      <c r="F60" s="140"/>
    </row>
    <row r="61" spans="1:6" x14ac:dyDescent="0.35">
      <c r="A61" s="145" t="s">
        <v>524</v>
      </c>
      <c r="B61" s="158" t="s">
        <v>525</v>
      </c>
      <c r="C61" s="146"/>
      <c r="D61" s="158"/>
      <c r="E61" s="159"/>
      <c r="F61" s="140"/>
    </row>
    <row r="62" spans="1:6" x14ac:dyDescent="0.35">
      <c r="A62" s="177" t="s">
        <v>526</v>
      </c>
      <c r="B62" s="178" t="s">
        <v>527</v>
      </c>
      <c r="C62" s="156"/>
      <c r="D62" s="178"/>
      <c r="E62" s="179"/>
      <c r="F62" s="140"/>
    </row>
    <row r="63" spans="1:6" x14ac:dyDescent="0.35">
      <c r="A63" s="154"/>
      <c r="B63" s="161" t="s">
        <v>528</v>
      </c>
      <c r="C63" s="151"/>
      <c r="D63" s="161"/>
      <c r="E63" s="162"/>
      <c r="F63" s="140" t="str">
        <f>IF(Public!$C$85&lt;&gt;0,Public!$C$85,"")</f>
        <v/>
      </c>
    </row>
    <row r="64" spans="1:6" x14ac:dyDescent="0.35">
      <c r="A64" s="154"/>
      <c r="B64" s="161" t="s">
        <v>529</v>
      </c>
      <c r="C64" s="151"/>
      <c r="D64" s="161"/>
      <c r="E64" s="162"/>
      <c r="F64" s="140" t="str">
        <f>IF(Public!$F$85&lt;&gt;0,Public!$F$85,"")</f>
        <v/>
      </c>
    </row>
    <row r="65" spans="1:6" x14ac:dyDescent="0.35">
      <c r="A65" s="154"/>
      <c r="B65" s="161" t="s">
        <v>530</v>
      </c>
      <c r="C65" s="151"/>
      <c r="D65" s="161"/>
      <c r="E65" s="162"/>
      <c r="F65" s="140" t="str">
        <f>IF(Public!$I$85&lt;&gt;0,Public!$I$85,"")</f>
        <v/>
      </c>
    </row>
    <row r="66" spans="1:6" x14ac:dyDescent="0.35">
      <c r="A66" s="154"/>
      <c r="B66" s="161" t="s">
        <v>531</v>
      </c>
      <c r="C66" s="151"/>
      <c r="D66" s="161"/>
      <c r="E66" s="162"/>
      <c r="F66" s="140" t="str">
        <f>IF(Public!$K$85&lt;&gt;0,Public!$K$85,"")</f>
        <v/>
      </c>
    </row>
    <row r="67" spans="1:6" x14ac:dyDescent="0.35">
      <c r="A67" s="177" t="s">
        <v>532</v>
      </c>
      <c r="B67" s="178" t="s">
        <v>527</v>
      </c>
      <c r="C67" s="156"/>
      <c r="D67" s="178"/>
      <c r="E67" s="179"/>
      <c r="F67" s="140"/>
    </row>
    <row r="68" spans="1:6" x14ac:dyDescent="0.35">
      <c r="A68" s="154"/>
      <c r="B68" s="161" t="s">
        <v>528</v>
      </c>
      <c r="C68" s="151"/>
      <c r="D68" s="161"/>
      <c r="E68" s="162"/>
      <c r="F68" s="140" t="str">
        <f>IF(Public!$C$90&lt;&gt;0,Public!$C$90,"")</f>
        <v/>
      </c>
    </row>
    <row r="69" spans="1:6" x14ac:dyDescent="0.35">
      <c r="A69" s="154"/>
      <c r="B69" s="161" t="s">
        <v>529</v>
      </c>
      <c r="C69" s="151"/>
      <c r="D69" s="161"/>
      <c r="E69" s="162"/>
      <c r="F69" s="140" t="str">
        <f>IF(Public!$F$90&lt;&gt;0,Public!$F$90,"")</f>
        <v/>
      </c>
    </row>
    <row r="70" spans="1:6" x14ac:dyDescent="0.35">
      <c r="A70" s="154"/>
      <c r="B70" s="161" t="s">
        <v>530</v>
      </c>
      <c r="C70" s="151"/>
      <c r="D70" s="161"/>
      <c r="E70" s="162"/>
      <c r="F70" s="140" t="str">
        <f>IF(Public!$I$90&lt;&gt;0,Public!$I$90,"")</f>
        <v/>
      </c>
    </row>
    <row r="71" spans="1:6" x14ac:dyDescent="0.35">
      <c r="A71" s="154"/>
      <c r="B71" s="161" t="s">
        <v>531</v>
      </c>
      <c r="C71" s="151"/>
      <c r="D71" s="161"/>
      <c r="E71" s="162"/>
      <c r="F71" s="140" t="str">
        <f>IF(Public!$K$90&lt;&gt;0,Public!$K$90,"")</f>
        <v/>
      </c>
    </row>
    <row r="72" spans="1:6" x14ac:dyDescent="0.35">
      <c r="A72" s="177" t="s">
        <v>533</v>
      </c>
      <c r="B72" s="178" t="s">
        <v>527</v>
      </c>
      <c r="C72" s="156"/>
      <c r="D72" s="178"/>
      <c r="E72" s="179"/>
      <c r="F72" s="140"/>
    </row>
    <row r="73" spans="1:6" x14ac:dyDescent="0.35">
      <c r="A73" s="154"/>
      <c r="B73" s="161" t="s">
        <v>528</v>
      </c>
      <c r="C73" s="151"/>
      <c r="D73" s="161"/>
      <c r="E73" s="162"/>
      <c r="F73" s="140" t="str">
        <f>IF(Public!$C$95&lt;&gt;0,Public!$C$95,"")</f>
        <v/>
      </c>
    </row>
    <row r="74" spans="1:6" x14ac:dyDescent="0.35">
      <c r="A74" s="154"/>
      <c r="B74" s="161" t="s">
        <v>529</v>
      </c>
      <c r="C74" s="151"/>
      <c r="D74" s="161"/>
      <c r="E74" s="162"/>
      <c r="F74" s="140" t="str">
        <f>IF(Public!$F$95&lt;&gt;0,Public!$F$95,"")</f>
        <v/>
      </c>
    </row>
    <row r="75" spans="1:6" x14ac:dyDescent="0.35">
      <c r="A75" s="154"/>
      <c r="B75" s="161" t="s">
        <v>530</v>
      </c>
      <c r="C75" s="151"/>
      <c r="D75" s="161"/>
      <c r="E75" s="162"/>
      <c r="F75" s="140" t="str">
        <f>IF(Public!$I$95&lt;&gt;0,Public!$I$95,"")</f>
        <v/>
      </c>
    </row>
    <row r="76" spans="1:6" x14ac:dyDescent="0.35">
      <c r="A76" s="154"/>
      <c r="B76" s="161" t="s">
        <v>531</v>
      </c>
      <c r="C76" s="151"/>
      <c r="D76" s="161"/>
      <c r="E76" s="162"/>
      <c r="F76" s="140" t="str">
        <f>IF(Public!$K$95&lt;&gt;0,Public!$K$95,"")</f>
        <v/>
      </c>
    </row>
    <row r="77" spans="1:6" x14ac:dyDescent="0.35">
      <c r="A77" s="177" t="s">
        <v>534</v>
      </c>
      <c r="B77" s="178" t="s">
        <v>527</v>
      </c>
      <c r="C77" s="156"/>
      <c r="D77" s="178"/>
      <c r="E77" s="179"/>
      <c r="F77" s="140"/>
    </row>
    <row r="78" spans="1:6" x14ac:dyDescent="0.35">
      <c r="A78" s="154"/>
      <c r="B78" s="161" t="s">
        <v>528</v>
      </c>
      <c r="C78" s="151"/>
      <c r="D78" s="161"/>
      <c r="E78" s="162"/>
      <c r="F78" s="140" t="str">
        <f>IF(Public!$C$100&lt;&gt;0,Public!$C$100,"")</f>
        <v/>
      </c>
    </row>
    <row r="79" spans="1:6" x14ac:dyDescent="0.35">
      <c r="A79" s="154"/>
      <c r="B79" s="161" t="s">
        <v>529</v>
      </c>
      <c r="C79" s="151"/>
      <c r="D79" s="161"/>
      <c r="E79" s="162"/>
      <c r="F79" s="140" t="str">
        <f>IF(Public!$F$100&lt;&gt;0,Public!$F$100,"")</f>
        <v/>
      </c>
    </row>
    <row r="80" spans="1:6" x14ac:dyDescent="0.35">
      <c r="A80" s="154"/>
      <c r="B80" s="161" t="s">
        <v>530</v>
      </c>
      <c r="C80" s="151"/>
      <c r="D80" s="161"/>
      <c r="E80" s="162"/>
      <c r="F80" s="140" t="str">
        <f>IF(Public!$I$100&lt;&gt;0,Public!$I$100,"")</f>
        <v/>
      </c>
    </row>
    <row r="81" spans="1:6" x14ac:dyDescent="0.35">
      <c r="A81" s="154"/>
      <c r="B81" s="161" t="s">
        <v>531</v>
      </c>
      <c r="C81" s="151"/>
      <c r="D81" s="161"/>
      <c r="E81" s="162"/>
      <c r="F81" s="140" t="str">
        <f>IF(Public!$K$100&lt;&gt;0,Public!$K$100,"")</f>
        <v/>
      </c>
    </row>
    <row r="82" spans="1:6" x14ac:dyDescent="0.35">
      <c r="A82" s="177" t="s">
        <v>535</v>
      </c>
      <c r="B82" s="178" t="s">
        <v>527</v>
      </c>
      <c r="C82" s="156"/>
      <c r="D82" s="178"/>
      <c r="E82" s="179"/>
      <c r="F82" s="140"/>
    </row>
    <row r="83" spans="1:6" x14ac:dyDescent="0.35">
      <c r="A83" s="154"/>
      <c r="B83" s="161" t="s">
        <v>528</v>
      </c>
      <c r="C83" s="151"/>
      <c r="D83" s="161"/>
      <c r="E83" s="162"/>
      <c r="F83" s="140" t="str">
        <f>IF(Public!$C$105&lt;&gt;0,Public!$C$105,"")</f>
        <v/>
      </c>
    </row>
    <row r="84" spans="1:6" x14ac:dyDescent="0.35">
      <c r="A84" s="154"/>
      <c r="B84" s="161" t="s">
        <v>529</v>
      </c>
      <c r="C84" s="151"/>
      <c r="D84" s="161"/>
      <c r="E84" s="162"/>
      <c r="F84" s="140" t="str">
        <f>IF(Public!$F$105&lt;&gt;0,Public!$F$105,"")</f>
        <v/>
      </c>
    </row>
    <row r="85" spans="1:6" x14ac:dyDescent="0.35">
      <c r="A85" s="154"/>
      <c r="B85" s="161" t="s">
        <v>530</v>
      </c>
      <c r="C85" s="151"/>
      <c r="D85" s="161"/>
      <c r="E85" s="162"/>
      <c r="F85" s="140" t="str">
        <f>IF(Public!$I$105&lt;&gt;0,Public!$I$105,"")</f>
        <v/>
      </c>
    </row>
    <row r="86" spans="1:6" x14ac:dyDescent="0.35">
      <c r="A86" s="154"/>
      <c r="B86" s="161" t="s">
        <v>531</v>
      </c>
      <c r="C86" s="151"/>
      <c r="D86" s="161"/>
      <c r="E86" s="162"/>
      <c r="F86" s="140" t="str">
        <f>IF(Public!$K$105&lt;&gt;0,Public!$K$105,"")</f>
        <v/>
      </c>
    </row>
    <row r="87" spans="1:6" x14ac:dyDescent="0.35">
      <c r="A87" s="177" t="s">
        <v>536</v>
      </c>
      <c r="B87" s="161" t="s">
        <v>527</v>
      </c>
      <c r="C87" s="151"/>
      <c r="D87" s="161"/>
      <c r="E87" s="162"/>
      <c r="F87" s="140"/>
    </row>
    <row r="88" spans="1:6" x14ac:dyDescent="0.35">
      <c r="A88" s="153"/>
      <c r="B88" s="161" t="s">
        <v>528</v>
      </c>
      <c r="C88" s="151"/>
      <c r="D88" s="161"/>
      <c r="E88" s="162"/>
      <c r="F88" s="140" t="str">
        <f>IF(Public!$C$110&lt;&gt;0,Public!$C$110,"")</f>
        <v/>
      </c>
    </row>
    <row r="89" spans="1:6" x14ac:dyDescent="0.35">
      <c r="A89" s="153"/>
      <c r="B89" s="161" t="s">
        <v>529</v>
      </c>
      <c r="C89" s="151"/>
      <c r="D89" s="161"/>
      <c r="E89" s="162"/>
      <c r="F89" s="140" t="str">
        <f>IF(Public!$F$110&lt;&gt;0,Public!$F$110,"")</f>
        <v/>
      </c>
    </row>
    <row r="90" spans="1:6" x14ac:dyDescent="0.35">
      <c r="A90" s="153"/>
      <c r="B90" s="161" t="s">
        <v>530</v>
      </c>
      <c r="C90" s="151"/>
      <c r="D90" s="161"/>
      <c r="E90" s="162"/>
      <c r="F90" s="140" t="str">
        <f>IF(Public!$I$110&lt;&gt;0,Public!$I$110,"")</f>
        <v/>
      </c>
    </row>
    <row r="91" spans="1:6" x14ac:dyDescent="0.35">
      <c r="A91" s="153"/>
      <c r="B91" s="161" t="s">
        <v>531</v>
      </c>
      <c r="C91" s="151"/>
      <c r="D91" s="161"/>
      <c r="E91" s="162"/>
      <c r="F91" s="140" t="str">
        <f>IF(Public!$K$110&lt;&gt;0,Public!$K$110,"")</f>
        <v/>
      </c>
    </row>
    <row r="92" spans="1:6" x14ac:dyDescent="0.35">
      <c r="A92" s="177" t="s">
        <v>537</v>
      </c>
      <c r="B92" s="161" t="s">
        <v>527</v>
      </c>
      <c r="C92" s="151"/>
      <c r="D92" s="161"/>
      <c r="E92" s="162"/>
      <c r="F92" s="140"/>
    </row>
    <row r="93" spans="1:6" x14ac:dyDescent="0.35">
      <c r="A93" s="153"/>
      <c r="B93" s="161" t="s">
        <v>528</v>
      </c>
      <c r="C93" s="151"/>
      <c r="D93" s="161"/>
      <c r="E93" s="162"/>
      <c r="F93" s="140" t="str">
        <f>IF(Public!$C$115&lt;&gt;0,Public!$C$115,"")</f>
        <v/>
      </c>
    </row>
    <row r="94" spans="1:6" x14ac:dyDescent="0.35">
      <c r="A94" s="153"/>
      <c r="B94" s="161" t="s">
        <v>529</v>
      </c>
      <c r="C94" s="151"/>
      <c r="D94" s="161"/>
      <c r="E94" s="162"/>
      <c r="F94" s="140" t="str">
        <f>IF(Public!$F$115&lt;&gt;0,Public!$F$115,"")</f>
        <v/>
      </c>
    </row>
    <row r="95" spans="1:6" x14ac:dyDescent="0.35">
      <c r="A95" s="153"/>
      <c r="B95" s="161" t="s">
        <v>530</v>
      </c>
      <c r="C95" s="151"/>
      <c r="D95" s="161"/>
      <c r="E95" s="162"/>
      <c r="F95" s="140" t="str">
        <f>IF(Public!$I$115&lt;&gt;0,Public!$I$115,"")</f>
        <v/>
      </c>
    </row>
    <row r="96" spans="1:6" x14ac:dyDescent="0.35">
      <c r="A96" s="153"/>
      <c r="B96" s="161" t="s">
        <v>531</v>
      </c>
      <c r="C96" s="151"/>
      <c r="D96" s="161"/>
      <c r="E96" s="162"/>
      <c r="F96" s="140" t="str">
        <f>IF(Public!$K$115&lt;&gt;0,Public!$K$115,"")</f>
        <v/>
      </c>
    </row>
    <row r="97" spans="1:6" x14ac:dyDescent="0.35">
      <c r="A97" s="177" t="s">
        <v>538</v>
      </c>
      <c r="B97" s="161" t="s">
        <v>527</v>
      </c>
      <c r="C97" s="151"/>
      <c r="D97" s="161"/>
      <c r="E97" s="162"/>
      <c r="F97" s="140"/>
    </row>
    <row r="98" spans="1:6" x14ac:dyDescent="0.35">
      <c r="A98" s="153"/>
      <c r="B98" s="161" t="s">
        <v>528</v>
      </c>
      <c r="C98" s="151"/>
      <c r="D98" s="161"/>
      <c r="E98" s="162"/>
      <c r="F98" s="140" t="str">
        <f>IF(Public!$C$120&lt;&gt;0,Public!$C$120,"")</f>
        <v/>
      </c>
    </row>
    <row r="99" spans="1:6" x14ac:dyDescent="0.35">
      <c r="A99" s="153"/>
      <c r="B99" s="161" t="s">
        <v>529</v>
      </c>
      <c r="C99" s="151"/>
      <c r="D99" s="161"/>
      <c r="E99" s="162"/>
      <c r="F99" s="140" t="str">
        <f>IF(Public!$F$120&lt;&gt;0,Public!$F$120,"")</f>
        <v/>
      </c>
    </row>
    <row r="100" spans="1:6" x14ac:dyDescent="0.35">
      <c r="A100" s="153"/>
      <c r="B100" s="161" t="s">
        <v>530</v>
      </c>
      <c r="C100" s="151"/>
      <c r="D100" s="161"/>
      <c r="E100" s="162"/>
      <c r="F100" s="140" t="str">
        <f>IF(Public!$I$120&lt;&gt;0,Public!$I$120,"")</f>
        <v/>
      </c>
    </row>
    <row r="101" spans="1:6" x14ac:dyDescent="0.35">
      <c r="A101" s="153"/>
      <c r="B101" s="161" t="s">
        <v>531</v>
      </c>
      <c r="C101" s="151"/>
      <c r="D101" s="161"/>
      <c r="E101" s="162"/>
      <c r="F101" s="140" t="str">
        <f>IF(Public!$K$120&lt;&gt;0,Public!$K$120,"")</f>
        <v/>
      </c>
    </row>
    <row r="102" spans="1:6" x14ac:dyDescent="0.35">
      <c r="A102" s="177" t="s">
        <v>539</v>
      </c>
      <c r="B102" s="161" t="s">
        <v>527</v>
      </c>
      <c r="C102" s="151"/>
      <c r="D102" s="161"/>
      <c r="E102" s="162"/>
      <c r="F102" s="140"/>
    </row>
    <row r="103" spans="1:6" x14ac:dyDescent="0.35">
      <c r="A103" s="153"/>
      <c r="B103" s="161" t="s">
        <v>528</v>
      </c>
      <c r="C103" s="151"/>
      <c r="D103" s="161"/>
      <c r="E103" s="162"/>
      <c r="F103" s="140" t="str">
        <f>IF(Public!$C$125&lt;&gt;0,Public!$C$125,"")</f>
        <v/>
      </c>
    </row>
    <row r="104" spans="1:6" x14ac:dyDescent="0.35">
      <c r="A104" s="153"/>
      <c r="B104" s="161" t="s">
        <v>529</v>
      </c>
      <c r="C104" s="151"/>
      <c r="D104" s="161"/>
      <c r="E104" s="162"/>
      <c r="F104" s="140" t="str">
        <f>IF(Public!$F$125&lt;&gt;0,Public!$F$125,"")</f>
        <v/>
      </c>
    </row>
    <row r="105" spans="1:6" x14ac:dyDescent="0.35">
      <c r="A105" s="153"/>
      <c r="B105" s="161" t="s">
        <v>530</v>
      </c>
      <c r="C105" s="151"/>
      <c r="D105" s="161"/>
      <c r="E105" s="162"/>
      <c r="F105" s="140" t="str">
        <f>IF(Public!$I$125&lt;&gt;0,Public!$I$125,"")</f>
        <v/>
      </c>
    </row>
    <row r="106" spans="1:6" x14ac:dyDescent="0.35">
      <c r="A106" s="153"/>
      <c r="B106" s="161" t="s">
        <v>531</v>
      </c>
      <c r="C106" s="151"/>
      <c r="D106" s="161"/>
      <c r="E106" s="162"/>
      <c r="F106" s="140" t="str">
        <f>IF(Public!$K$125&lt;&gt;0,Public!$K$125,"")</f>
        <v/>
      </c>
    </row>
    <row r="107" spans="1:6" x14ac:dyDescent="0.35">
      <c r="A107" s="177" t="s">
        <v>540</v>
      </c>
      <c r="B107" s="161" t="s">
        <v>527</v>
      </c>
      <c r="C107" s="151"/>
      <c r="D107" s="161"/>
      <c r="E107" s="162"/>
      <c r="F107" s="140"/>
    </row>
    <row r="108" spans="1:6" x14ac:dyDescent="0.35">
      <c r="A108" s="154"/>
      <c r="B108" s="161" t="s">
        <v>528</v>
      </c>
      <c r="C108" s="151"/>
      <c r="D108" s="161"/>
      <c r="E108" s="162"/>
      <c r="F108" s="140" t="str">
        <f>IF(Public!$C$130&lt;&gt;0,Public!$C$130,"")</f>
        <v/>
      </c>
    </row>
    <row r="109" spans="1:6" x14ac:dyDescent="0.35">
      <c r="A109" s="154"/>
      <c r="B109" s="161" t="s">
        <v>529</v>
      </c>
      <c r="C109" s="151"/>
      <c r="D109" s="161"/>
      <c r="E109" s="162"/>
      <c r="F109" s="140" t="str">
        <f>IF(Public!$F$130&lt;&gt;0,Public!$F$130,"")</f>
        <v/>
      </c>
    </row>
    <row r="110" spans="1:6" x14ac:dyDescent="0.35">
      <c r="A110" s="154"/>
      <c r="B110" s="161" t="s">
        <v>530</v>
      </c>
      <c r="C110" s="151"/>
      <c r="D110" s="161"/>
      <c r="E110" s="162"/>
      <c r="F110" s="140" t="str">
        <f>IF(Public!$I$130&lt;&gt;0,Public!$I$130,"")</f>
        <v/>
      </c>
    </row>
    <row r="111" spans="1:6" x14ac:dyDescent="0.35">
      <c r="A111" s="154"/>
      <c r="B111" s="161" t="s">
        <v>531</v>
      </c>
      <c r="C111" s="151"/>
      <c r="D111" s="161"/>
      <c r="E111" s="162"/>
      <c r="F111" s="140" t="str">
        <f>IF(Public!$K$130&lt;&gt;0,Public!$K$130,"")</f>
        <v/>
      </c>
    </row>
    <row r="112" spans="1:6" x14ac:dyDescent="0.35">
      <c r="A112" s="154"/>
      <c r="B112" s="161"/>
      <c r="C112" s="151"/>
      <c r="D112" s="161"/>
      <c r="E112" s="162"/>
      <c r="F112" s="140"/>
    </row>
    <row r="113" spans="1:6" x14ac:dyDescent="0.35">
      <c r="A113" s="141" t="s">
        <v>492</v>
      </c>
      <c r="B113" s="142" t="s">
        <v>541</v>
      </c>
      <c r="C113" s="142"/>
      <c r="D113" s="142"/>
      <c r="E113" s="143"/>
      <c r="F113" s="144"/>
    </row>
    <row r="114" spans="1:6" x14ac:dyDescent="0.35">
      <c r="A114" s="154"/>
      <c r="B114" s="151"/>
      <c r="C114" s="151"/>
      <c r="D114" s="151"/>
      <c r="E114" s="152"/>
      <c r="F114" s="140"/>
    </row>
    <row r="115" spans="1:6" x14ac:dyDescent="0.35">
      <c r="A115" s="145" t="s">
        <v>542</v>
      </c>
      <c r="B115" s="180" t="s">
        <v>543</v>
      </c>
      <c r="C115" s="180"/>
      <c r="D115" s="180"/>
      <c r="E115" s="181"/>
      <c r="F115" s="140"/>
    </row>
    <row r="116" spans="1:6" x14ac:dyDescent="0.35">
      <c r="A116" s="182" t="s">
        <v>544</v>
      </c>
      <c r="B116" s="180"/>
      <c r="C116" s="180"/>
      <c r="D116" s="180"/>
      <c r="E116" s="181"/>
      <c r="F116" s="140"/>
    </row>
    <row r="117" spans="1:6" x14ac:dyDescent="0.35">
      <c r="A117" s="154"/>
      <c r="B117" s="183">
        <v>2023</v>
      </c>
      <c r="C117" s="183"/>
      <c r="D117" s="183"/>
      <c r="E117" s="184"/>
      <c r="F117" s="140"/>
    </row>
    <row r="118" spans="1:6" x14ac:dyDescent="0.35">
      <c r="A118" s="154"/>
      <c r="B118" s="185" t="s">
        <v>545</v>
      </c>
      <c r="C118" s="185"/>
      <c r="D118" s="185"/>
      <c r="E118" s="186"/>
      <c r="F118" s="140"/>
    </row>
    <row r="119" spans="1:6" x14ac:dyDescent="0.35">
      <c r="A119" s="154"/>
      <c r="B119" s="176" t="s">
        <v>546</v>
      </c>
      <c r="C119" s="151"/>
      <c r="D119" s="187"/>
      <c r="E119" s="188"/>
      <c r="F119" s="189" t="str">
        <f>Confirm!$E$34</f>
        <v>-</v>
      </c>
    </row>
    <row r="120" spans="1:6" x14ac:dyDescent="0.35">
      <c r="A120" s="154"/>
      <c r="B120" s="190" t="s">
        <v>547</v>
      </c>
      <c r="C120" s="191"/>
      <c r="D120" s="147"/>
      <c r="E120" s="148"/>
      <c r="F120" s="140"/>
    </row>
    <row r="121" spans="1:6" x14ac:dyDescent="0.35">
      <c r="A121" s="154"/>
      <c r="B121" s="176" t="s">
        <v>548</v>
      </c>
      <c r="C121" s="151"/>
      <c r="D121" s="176"/>
      <c r="E121" s="192"/>
      <c r="F121" s="189" t="str">
        <f>Confirm!$E$35</f>
        <v>-</v>
      </c>
    </row>
    <row r="122" spans="1:6" x14ac:dyDescent="0.35">
      <c r="A122" s="154"/>
      <c r="B122" s="176"/>
      <c r="C122" s="151"/>
      <c r="D122" s="176"/>
      <c r="E122" s="192"/>
      <c r="F122" s="140"/>
    </row>
    <row r="123" spans="1:6" x14ac:dyDescent="0.35">
      <c r="A123" s="154"/>
      <c r="B123" s="190" t="s">
        <v>549</v>
      </c>
      <c r="C123" s="191"/>
      <c r="D123" s="147"/>
      <c r="E123" s="148"/>
      <c r="F123" s="140"/>
    </row>
    <row r="124" spans="1:6" x14ac:dyDescent="0.35">
      <c r="A124" s="154"/>
      <c r="B124" s="176" t="s">
        <v>550</v>
      </c>
      <c r="C124" s="151"/>
      <c r="D124" s="176"/>
      <c r="E124" s="192"/>
      <c r="F124" s="189" t="str">
        <f>Confirm!$E$36</f>
        <v>-</v>
      </c>
    </row>
    <row r="125" spans="1:6" x14ac:dyDescent="0.35">
      <c r="A125" s="154"/>
      <c r="B125" s="176" t="s">
        <v>551</v>
      </c>
      <c r="C125" s="151"/>
      <c r="D125" s="176"/>
      <c r="E125" s="192"/>
      <c r="F125" s="189" t="str">
        <f>Confirm!$E$37</f>
        <v>-</v>
      </c>
    </row>
    <row r="126" spans="1:6" x14ac:dyDescent="0.35">
      <c r="A126" s="154"/>
      <c r="B126" s="193" t="s">
        <v>552</v>
      </c>
      <c r="C126" s="151"/>
      <c r="D126" s="176"/>
      <c r="E126" s="192"/>
      <c r="F126" s="189" t="str">
        <f>Confirm!$E$38</f>
        <v>-</v>
      </c>
    </row>
    <row r="127" spans="1:6" x14ac:dyDescent="0.35">
      <c r="A127" s="154"/>
      <c r="B127" s="151"/>
      <c r="C127" s="151"/>
      <c r="D127" s="151"/>
      <c r="E127" s="152"/>
      <c r="F127" s="140"/>
    </row>
    <row r="128" spans="1:6" x14ac:dyDescent="0.35">
      <c r="A128" s="154"/>
      <c r="B128" s="185" t="s">
        <v>553</v>
      </c>
      <c r="C128" s="185"/>
      <c r="D128" s="185"/>
      <c r="E128" s="186"/>
      <c r="F128" s="140"/>
    </row>
    <row r="129" spans="1:6" x14ac:dyDescent="0.35">
      <c r="A129" s="154"/>
      <c r="B129" s="150" t="s">
        <v>554</v>
      </c>
      <c r="C129" s="151"/>
      <c r="D129" s="150"/>
      <c r="E129" s="194"/>
      <c r="F129" s="189" t="str">
        <f>Confirm!$E$42</f>
        <v>-</v>
      </c>
    </row>
    <row r="130" spans="1:6" x14ac:dyDescent="0.35">
      <c r="A130" s="154"/>
      <c r="B130" s="150" t="s">
        <v>555</v>
      </c>
      <c r="C130" s="151"/>
      <c r="D130" s="150"/>
      <c r="E130" s="194"/>
      <c r="F130" s="189" t="str">
        <f>Confirm!$E$44</f>
        <v>-</v>
      </c>
    </row>
    <row r="131" spans="1:6" x14ac:dyDescent="0.35">
      <c r="A131" s="145"/>
      <c r="B131" s="180"/>
      <c r="C131" s="180"/>
      <c r="D131" s="180"/>
      <c r="E131" s="181"/>
      <c r="F131" s="140"/>
    </row>
    <row r="132" spans="1:6" x14ac:dyDescent="0.35">
      <c r="A132" s="154"/>
      <c r="B132" s="183">
        <v>2024</v>
      </c>
      <c r="C132" s="183"/>
      <c r="D132" s="183"/>
      <c r="E132" s="184"/>
      <c r="F132" s="140"/>
    </row>
    <row r="133" spans="1:6" x14ac:dyDescent="0.35">
      <c r="A133" s="154"/>
      <c r="B133" s="185" t="s">
        <v>545</v>
      </c>
      <c r="C133" s="185"/>
      <c r="D133" s="185"/>
      <c r="E133" s="186"/>
      <c r="F133" s="140"/>
    </row>
    <row r="134" spans="1:6" x14ac:dyDescent="0.35">
      <c r="A134" s="154"/>
      <c r="B134" s="176" t="s">
        <v>546</v>
      </c>
      <c r="C134" s="151"/>
      <c r="D134" s="187"/>
      <c r="E134" s="188"/>
      <c r="F134" s="189" t="str">
        <f>Confirm!$F$34</f>
        <v>-</v>
      </c>
    </row>
    <row r="135" spans="1:6" x14ac:dyDescent="0.35">
      <c r="A135" s="154"/>
      <c r="B135" s="147" t="s">
        <v>556</v>
      </c>
      <c r="C135" s="146"/>
      <c r="D135" s="147"/>
      <c r="E135" s="148"/>
      <c r="F135" s="140"/>
    </row>
    <row r="136" spans="1:6" x14ac:dyDescent="0.35">
      <c r="A136" s="154"/>
      <c r="B136" s="176" t="s">
        <v>548</v>
      </c>
      <c r="C136" s="151"/>
      <c r="D136" s="176"/>
      <c r="E136" s="192"/>
      <c r="F136" s="189" t="str">
        <f>Confirm!$F$35</f>
        <v>-</v>
      </c>
    </row>
    <row r="137" spans="1:6" x14ac:dyDescent="0.35">
      <c r="A137" s="154"/>
      <c r="B137" s="176"/>
      <c r="C137" s="151"/>
      <c r="D137" s="176"/>
      <c r="E137" s="192"/>
      <c r="F137" s="140"/>
    </row>
    <row r="138" spans="1:6" x14ac:dyDescent="0.35">
      <c r="A138" s="154"/>
      <c r="B138" s="147" t="s">
        <v>557</v>
      </c>
      <c r="C138" s="146"/>
      <c r="D138" s="147"/>
      <c r="E138" s="148"/>
      <c r="F138" s="140"/>
    </row>
    <row r="139" spans="1:6" x14ac:dyDescent="0.35">
      <c r="A139" s="154"/>
      <c r="B139" s="176" t="s">
        <v>550</v>
      </c>
      <c r="C139" s="151"/>
      <c r="D139" s="176"/>
      <c r="E139" s="192"/>
      <c r="F139" s="189" t="str">
        <f>Confirm!$F$36</f>
        <v>-</v>
      </c>
    </row>
    <row r="140" spans="1:6" x14ac:dyDescent="0.35">
      <c r="A140" s="154"/>
      <c r="B140" s="176" t="s">
        <v>551</v>
      </c>
      <c r="C140" s="151"/>
      <c r="D140" s="176"/>
      <c r="E140" s="192"/>
      <c r="F140" s="189" t="str">
        <f>Confirm!$F$37</f>
        <v>-</v>
      </c>
    </row>
    <row r="141" spans="1:6" x14ac:dyDescent="0.35">
      <c r="A141" s="154"/>
      <c r="B141" s="193" t="s">
        <v>552</v>
      </c>
      <c r="C141" s="151"/>
      <c r="D141" s="176"/>
      <c r="E141" s="192"/>
      <c r="F141" s="189" t="str">
        <f>Confirm!$E$38</f>
        <v>-</v>
      </c>
    </row>
    <row r="142" spans="1:6" x14ac:dyDescent="0.35">
      <c r="A142" s="154"/>
      <c r="B142" s="151"/>
      <c r="C142" s="151"/>
      <c r="D142" s="151"/>
      <c r="E142" s="152"/>
      <c r="F142" s="140"/>
    </row>
    <row r="143" spans="1:6" x14ac:dyDescent="0.35">
      <c r="A143" s="154"/>
      <c r="B143" s="185" t="s">
        <v>553</v>
      </c>
      <c r="C143" s="185"/>
      <c r="D143" s="185"/>
      <c r="E143" s="186"/>
      <c r="F143" s="140"/>
    </row>
    <row r="144" spans="1:6" x14ac:dyDescent="0.35">
      <c r="A144" s="154"/>
      <c r="B144" s="150" t="s">
        <v>554</v>
      </c>
      <c r="C144" s="151"/>
      <c r="D144" s="150"/>
      <c r="E144" s="194"/>
      <c r="F144" s="189" t="str">
        <f>Confirm!$F$42</f>
        <v>-</v>
      </c>
    </row>
    <row r="145" spans="1:6" x14ac:dyDescent="0.35">
      <c r="A145" s="154"/>
      <c r="B145" s="150" t="s">
        <v>555</v>
      </c>
      <c r="C145" s="151"/>
      <c r="D145" s="150"/>
      <c r="E145" s="194"/>
      <c r="F145" s="189" t="str">
        <f>Confirm!$F$44</f>
        <v>-</v>
      </c>
    </row>
    <row r="146" spans="1:6" x14ac:dyDescent="0.35">
      <c r="A146" s="154"/>
      <c r="B146" s="151"/>
      <c r="C146" s="151"/>
      <c r="D146" s="151"/>
      <c r="E146" s="152"/>
      <c r="F146" s="140"/>
    </row>
    <row r="147" spans="1:6" x14ac:dyDescent="0.35">
      <c r="A147" s="154"/>
      <c r="B147" s="183">
        <v>2025</v>
      </c>
      <c r="C147" s="183"/>
      <c r="D147" s="183"/>
      <c r="E147" s="184"/>
      <c r="F147" s="140"/>
    </row>
    <row r="148" spans="1:6" x14ac:dyDescent="0.35">
      <c r="A148" s="154"/>
      <c r="B148" s="185" t="s">
        <v>545</v>
      </c>
      <c r="C148" s="185"/>
      <c r="D148" s="185"/>
      <c r="E148" s="186"/>
      <c r="F148" s="140"/>
    </row>
    <row r="149" spans="1:6" x14ac:dyDescent="0.35">
      <c r="A149" s="154"/>
      <c r="B149" s="176" t="s">
        <v>546</v>
      </c>
      <c r="C149" s="151"/>
      <c r="D149" s="187"/>
      <c r="E149" s="188"/>
      <c r="F149" s="189" t="str">
        <f>Confirm!$G$34</f>
        <v>-</v>
      </c>
    </row>
    <row r="150" spans="1:6" x14ac:dyDescent="0.35">
      <c r="A150" s="154"/>
      <c r="B150" s="147" t="s">
        <v>556</v>
      </c>
      <c r="C150" s="146"/>
      <c r="D150" s="147"/>
      <c r="E150" s="148"/>
      <c r="F150" s="140"/>
    </row>
    <row r="151" spans="1:6" x14ac:dyDescent="0.35">
      <c r="A151" s="154"/>
      <c r="B151" s="176" t="s">
        <v>548</v>
      </c>
      <c r="C151" s="151"/>
      <c r="D151" s="176"/>
      <c r="E151" s="192"/>
      <c r="F151" s="189" t="str">
        <f>Confirm!$G$35</f>
        <v>-</v>
      </c>
    </row>
    <row r="152" spans="1:6" x14ac:dyDescent="0.35">
      <c r="A152" s="154"/>
      <c r="B152" s="176"/>
      <c r="C152" s="151"/>
      <c r="D152" s="176"/>
      <c r="E152" s="192"/>
      <c r="F152" s="140"/>
    </row>
    <row r="153" spans="1:6" x14ac:dyDescent="0.35">
      <c r="A153" s="154"/>
      <c r="B153" s="147" t="s">
        <v>557</v>
      </c>
      <c r="C153" s="146"/>
      <c r="D153" s="147"/>
      <c r="E153" s="148"/>
      <c r="F153" s="140"/>
    </row>
    <row r="154" spans="1:6" x14ac:dyDescent="0.35">
      <c r="A154" s="154"/>
      <c r="B154" s="176" t="s">
        <v>550</v>
      </c>
      <c r="C154" s="151"/>
      <c r="D154" s="176"/>
      <c r="E154" s="192"/>
      <c r="F154" s="189" t="str">
        <f>Confirm!$G$36</f>
        <v>-</v>
      </c>
    </row>
    <row r="155" spans="1:6" x14ac:dyDescent="0.35">
      <c r="A155" s="154"/>
      <c r="B155" s="176" t="s">
        <v>551</v>
      </c>
      <c r="C155" s="151"/>
      <c r="D155" s="176"/>
      <c r="E155" s="192"/>
      <c r="F155" s="189" t="str">
        <f>Confirm!$G$37</f>
        <v>-</v>
      </c>
    </row>
    <row r="156" spans="1:6" x14ac:dyDescent="0.35">
      <c r="A156" s="154"/>
      <c r="B156" s="193" t="s">
        <v>552</v>
      </c>
      <c r="C156" s="151"/>
      <c r="D156" s="176"/>
      <c r="E156" s="192"/>
      <c r="F156" s="189" t="str">
        <f>Confirm!$E$38</f>
        <v>-</v>
      </c>
    </row>
    <row r="157" spans="1:6" x14ac:dyDescent="0.35">
      <c r="A157" s="154"/>
      <c r="B157" s="151"/>
      <c r="C157" s="151"/>
      <c r="D157" s="151"/>
      <c r="E157" s="152"/>
      <c r="F157" s="140"/>
    </row>
    <row r="158" spans="1:6" x14ac:dyDescent="0.35">
      <c r="A158" s="154"/>
      <c r="B158" s="185" t="s">
        <v>553</v>
      </c>
      <c r="C158" s="185"/>
      <c r="D158" s="185"/>
      <c r="E158" s="186"/>
      <c r="F158" s="140"/>
    </row>
    <row r="159" spans="1:6" x14ac:dyDescent="0.35">
      <c r="A159" s="154"/>
      <c r="B159" s="150" t="s">
        <v>554</v>
      </c>
      <c r="C159" s="151"/>
      <c r="D159" s="150"/>
      <c r="E159" s="194"/>
      <c r="F159" s="189" t="str">
        <f>Confirm!$G$42</f>
        <v>-</v>
      </c>
    </row>
    <row r="160" spans="1:6" x14ac:dyDescent="0.35">
      <c r="A160" s="154"/>
      <c r="B160" s="150" t="s">
        <v>555</v>
      </c>
      <c r="C160" s="151"/>
      <c r="D160" s="150"/>
      <c r="E160" s="194"/>
      <c r="F160" s="189" t="str">
        <f>Confirm!$G$44</f>
        <v>-</v>
      </c>
    </row>
    <row r="161" spans="1:6" x14ac:dyDescent="0.35">
      <c r="A161" s="145"/>
      <c r="B161" s="180"/>
      <c r="C161" s="180"/>
      <c r="D161" s="180"/>
      <c r="E161" s="181"/>
      <c r="F161" s="140"/>
    </row>
    <row r="162" spans="1:6" x14ac:dyDescent="0.35">
      <c r="A162" s="154"/>
      <c r="B162" s="183" t="s">
        <v>558</v>
      </c>
      <c r="C162" s="183"/>
      <c r="D162" s="183"/>
      <c r="E162" s="184"/>
      <c r="F162" s="140"/>
    </row>
    <row r="163" spans="1:6" x14ac:dyDescent="0.35">
      <c r="A163" s="154"/>
      <c r="B163" s="185" t="s">
        <v>545</v>
      </c>
      <c r="C163" s="185"/>
      <c r="D163" s="185"/>
      <c r="E163" s="186"/>
      <c r="F163" s="140"/>
    </row>
    <row r="164" spans="1:6" x14ac:dyDescent="0.35">
      <c r="A164" s="154"/>
      <c r="B164" s="176" t="s">
        <v>546</v>
      </c>
      <c r="C164" s="151"/>
      <c r="D164" s="187"/>
      <c r="E164" s="188"/>
      <c r="F164" s="189" t="str">
        <f>Confirm!$H$34</f>
        <v>-</v>
      </c>
    </row>
    <row r="165" spans="1:6" x14ac:dyDescent="0.35">
      <c r="A165" s="154"/>
      <c r="B165" s="147" t="s">
        <v>556</v>
      </c>
      <c r="C165" s="146"/>
      <c r="D165" s="147"/>
      <c r="E165" s="148"/>
      <c r="F165" s="140"/>
    </row>
    <row r="166" spans="1:6" x14ac:dyDescent="0.35">
      <c r="A166" s="154"/>
      <c r="B166" s="176" t="s">
        <v>548</v>
      </c>
      <c r="C166" s="151"/>
      <c r="D166" s="176"/>
      <c r="E166" s="192"/>
      <c r="F166" s="189" t="str">
        <f>Confirm!$H$35</f>
        <v>-</v>
      </c>
    </row>
    <row r="167" spans="1:6" x14ac:dyDescent="0.35">
      <c r="A167" s="154"/>
      <c r="B167" s="176"/>
      <c r="C167" s="151"/>
      <c r="D167" s="176"/>
      <c r="E167" s="192"/>
      <c r="F167" s="140"/>
    </row>
    <row r="168" spans="1:6" x14ac:dyDescent="0.35">
      <c r="A168" s="154"/>
      <c r="B168" s="147" t="s">
        <v>557</v>
      </c>
      <c r="C168" s="146"/>
      <c r="D168" s="147"/>
      <c r="E168" s="148"/>
      <c r="F168" s="140"/>
    </row>
    <row r="169" spans="1:6" x14ac:dyDescent="0.35">
      <c r="A169" s="154"/>
      <c r="B169" s="176" t="s">
        <v>550</v>
      </c>
      <c r="C169" s="151"/>
      <c r="D169" s="176"/>
      <c r="E169" s="192"/>
      <c r="F169" s="189" t="str">
        <f>Confirm!$H$36</f>
        <v>-</v>
      </c>
    </row>
    <row r="170" spans="1:6" x14ac:dyDescent="0.35">
      <c r="A170" s="154"/>
      <c r="B170" s="176" t="s">
        <v>551</v>
      </c>
      <c r="C170" s="151"/>
      <c r="D170" s="176"/>
      <c r="E170" s="192"/>
      <c r="F170" s="189" t="str">
        <f>Confirm!$H$37</f>
        <v>-</v>
      </c>
    </row>
    <row r="171" spans="1:6" x14ac:dyDescent="0.35">
      <c r="A171" s="154"/>
      <c r="B171" s="193" t="s">
        <v>552</v>
      </c>
      <c r="C171" s="151"/>
      <c r="D171" s="176"/>
      <c r="E171" s="192"/>
      <c r="F171" s="189" t="str">
        <f>Confirm!$E$38</f>
        <v>-</v>
      </c>
    </row>
    <row r="172" spans="1:6" x14ac:dyDescent="0.35">
      <c r="A172" s="154"/>
      <c r="B172" s="151"/>
      <c r="C172" s="151"/>
      <c r="D172" s="151"/>
      <c r="E172" s="152"/>
      <c r="F172" s="140"/>
    </row>
    <row r="173" spans="1:6" x14ac:dyDescent="0.35">
      <c r="A173" s="154"/>
      <c r="B173" s="185" t="s">
        <v>553</v>
      </c>
      <c r="C173" s="185"/>
      <c r="D173" s="185"/>
      <c r="E173" s="186"/>
      <c r="F173" s="140"/>
    </row>
    <row r="174" spans="1:6" x14ac:dyDescent="0.35">
      <c r="A174" s="154"/>
      <c r="B174" s="150" t="s">
        <v>554</v>
      </c>
      <c r="C174" s="151"/>
      <c r="D174" s="150"/>
      <c r="E174" s="194"/>
      <c r="F174" s="189" t="str">
        <f>Confirm!$H$42</f>
        <v>-</v>
      </c>
    </row>
    <row r="175" spans="1:6" x14ac:dyDescent="0.35">
      <c r="A175" s="154"/>
      <c r="B175" s="150" t="s">
        <v>555</v>
      </c>
      <c r="C175" s="151"/>
      <c r="D175" s="150"/>
      <c r="E175" s="194"/>
      <c r="F175" s="189" t="str">
        <f>Confirm!$H$44</f>
        <v>-</v>
      </c>
    </row>
    <row r="176" spans="1:6" x14ac:dyDescent="0.35">
      <c r="A176" s="145"/>
      <c r="B176" s="180"/>
      <c r="C176" s="180"/>
      <c r="D176" s="180"/>
      <c r="E176" s="181"/>
      <c r="F176" s="140"/>
    </row>
    <row r="177" spans="1:6" x14ac:dyDescent="0.35">
      <c r="A177" s="154"/>
      <c r="B177" s="183" t="s">
        <v>559</v>
      </c>
      <c r="C177" s="183"/>
      <c r="D177" s="183"/>
      <c r="E177" s="184"/>
      <c r="F177" s="140"/>
    </row>
    <row r="178" spans="1:6" x14ac:dyDescent="0.35">
      <c r="A178" s="154"/>
      <c r="B178" s="185" t="s">
        <v>545</v>
      </c>
      <c r="C178" s="185"/>
      <c r="D178" s="185"/>
      <c r="E178" s="186"/>
      <c r="F178" s="140"/>
    </row>
    <row r="179" spans="1:6" x14ac:dyDescent="0.35">
      <c r="A179" s="154"/>
      <c r="B179" s="176" t="s">
        <v>546</v>
      </c>
      <c r="C179" s="151"/>
      <c r="D179" s="187"/>
      <c r="E179" s="188"/>
      <c r="F179" s="189" t="str">
        <f>Confirm!$I$34</f>
        <v>-</v>
      </c>
    </row>
    <row r="180" spans="1:6" x14ac:dyDescent="0.35">
      <c r="A180" s="154"/>
      <c r="B180" s="147" t="s">
        <v>556</v>
      </c>
      <c r="C180" s="146"/>
      <c r="D180" s="147"/>
      <c r="E180" s="148"/>
      <c r="F180" s="140"/>
    </row>
    <row r="181" spans="1:6" x14ac:dyDescent="0.35">
      <c r="A181" s="154"/>
      <c r="B181" s="176" t="s">
        <v>548</v>
      </c>
      <c r="C181" s="151"/>
      <c r="D181" s="176"/>
      <c r="E181" s="192"/>
      <c r="F181" s="189" t="str">
        <f>Confirm!$I$35</f>
        <v>-</v>
      </c>
    </row>
    <row r="182" spans="1:6" x14ac:dyDescent="0.35">
      <c r="A182" s="154"/>
      <c r="B182" s="176"/>
      <c r="C182" s="151"/>
      <c r="D182" s="176"/>
      <c r="E182" s="192"/>
      <c r="F182" s="140"/>
    </row>
    <row r="183" spans="1:6" x14ac:dyDescent="0.35">
      <c r="A183" s="154"/>
      <c r="B183" s="147" t="s">
        <v>557</v>
      </c>
      <c r="C183" s="146"/>
      <c r="D183" s="147"/>
      <c r="E183" s="148"/>
      <c r="F183" s="140"/>
    </row>
    <row r="184" spans="1:6" x14ac:dyDescent="0.35">
      <c r="A184" s="154"/>
      <c r="B184" s="176" t="s">
        <v>550</v>
      </c>
      <c r="C184" s="151"/>
      <c r="D184" s="176"/>
      <c r="E184" s="192"/>
      <c r="F184" s="189" t="str">
        <f>Confirm!$I$36</f>
        <v>-</v>
      </c>
    </row>
    <row r="185" spans="1:6" x14ac:dyDescent="0.35">
      <c r="A185" s="154"/>
      <c r="B185" s="176" t="s">
        <v>551</v>
      </c>
      <c r="C185" s="151"/>
      <c r="D185" s="176"/>
      <c r="E185" s="192"/>
      <c r="F185" s="189" t="str">
        <f>Confirm!$I$37</f>
        <v>-</v>
      </c>
    </row>
    <row r="186" spans="1:6" x14ac:dyDescent="0.35">
      <c r="A186" s="154"/>
      <c r="B186" s="193" t="s">
        <v>552</v>
      </c>
      <c r="C186" s="151"/>
      <c r="D186" s="176"/>
      <c r="E186" s="192"/>
      <c r="F186" s="189" t="str">
        <f>Confirm!$E$38</f>
        <v>-</v>
      </c>
    </row>
    <row r="187" spans="1:6" x14ac:dyDescent="0.35">
      <c r="A187" s="154"/>
      <c r="B187" s="151"/>
      <c r="C187" s="151"/>
      <c r="D187" s="151"/>
      <c r="E187" s="152"/>
      <c r="F187" s="140"/>
    </row>
    <row r="188" spans="1:6" x14ac:dyDescent="0.35">
      <c r="A188" s="154"/>
      <c r="B188" s="185" t="s">
        <v>553</v>
      </c>
      <c r="C188" s="185"/>
      <c r="D188" s="185"/>
      <c r="E188" s="186"/>
      <c r="F188" s="140"/>
    </row>
    <row r="189" spans="1:6" x14ac:dyDescent="0.35">
      <c r="A189" s="154"/>
      <c r="B189" s="150" t="s">
        <v>554</v>
      </c>
      <c r="C189" s="151"/>
      <c r="D189" s="150"/>
      <c r="E189" s="194"/>
      <c r="F189" s="189" t="str">
        <f>Confirm!$I$42</f>
        <v>-</v>
      </c>
    </row>
    <row r="190" spans="1:6" x14ac:dyDescent="0.35">
      <c r="A190" s="154"/>
      <c r="B190" s="150" t="s">
        <v>555</v>
      </c>
      <c r="C190" s="151"/>
      <c r="D190" s="150"/>
      <c r="E190" s="194"/>
      <c r="F190" s="189" t="str">
        <f>Confirm!$I$44</f>
        <v>-</v>
      </c>
    </row>
    <row r="191" spans="1:6" x14ac:dyDescent="0.35">
      <c r="A191" s="154"/>
      <c r="B191" s="150"/>
      <c r="C191" s="151"/>
      <c r="D191" s="150"/>
      <c r="E191" s="194"/>
      <c r="F191" s="140"/>
    </row>
    <row r="192" spans="1:6" x14ac:dyDescent="0.35">
      <c r="A192" s="141" t="s">
        <v>492</v>
      </c>
      <c r="B192" s="142" t="s">
        <v>560</v>
      </c>
      <c r="C192" s="142"/>
      <c r="D192" s="142"/>
      <c r="E192" s="143"/>
      <c r="F192" s="144"/>
    </row>
    <row r="193" spans="1:6" x14ac:dyDescent="0.35">
      <c r="A193" s="154"/>
      <c r="B193" s="151"/>
      <c r="C193" s="151"/>
      <c r="D193" s="151"/>
      <c r="E193" s="152"/>
      <c r="F193" s="140"/>
    </row>
    <row r="194" spans="1:6" x14ac:dyDescent="0.35">
      <c r="A194" s="145" t="s">
        <v>561</v>
      </c>
      <c r="B194" s="180" t="s">
        <v>562</v>
      </c>
      <c r="C194" s="180"/>
      <c r="D194" s="180"/>
      <c r="E194" s="181"/>
      <c r="F194" s="140"/>
    </row>
    <row r="195" spans="1:6" x14ac:dyDescent="0.35">
      <c r="A195" s="160" t="s">
        <v>507</v>
      </c>
      <c r="B195" s="195" t="s">
        <v>508</v>
      </c>
      <c r="C195" s="196"/>
      <c r="D195" s="195"/>
      <c r="E195" s="197"/>
      <c r="F195" s="140"/>
    </row>
    <row r="196" spans="1:6" x14ac:dyDescent="0.35">
      <c r="A196" s="154"/>
      <c r="B196" s="198" t="s">
        <v>548</v>
      </c>
      <c r="C196" s="199"/>
      <c r="D196" s="198"/>
      <c r="E196" s="200"/>
      <c r="F196" s="140" t="str">
        <f>IF(OR(Public!$D$265="Always",Public!$D$265="Toujours"),"X","")</f>
        <v/>
      </c>
    </row>
    <row r="197" spans="1:6" x14ac:dyDescent="0.35">
      <c r="A197" s="154"/>
      <c r="B197" s="198"/>
      <c r="C197" s="199"/>
      <c r="D197" s="198"/>
      <c r="E197" s="200"/>
      <c r="F197" s="140"/>
    </row>
    <row r="198" spans="1:6" x14ac:dyDescent="0.35">
      <c r="A198" s="154"/>
      <c r="B198" s="198" t="s">
        <v>550</v>
      </c>
      <c r="C198" s="199"/>
      <c r="D198" s="198"/>
      <c r="E198" s="200"/>
      <c r="F198" s="140" t="str">
        <f>IF(OR(Public!$D$267="Always",Public!$D$267="Toujours"),"X","")</f>
        <v/>
      </c>
    </row>
    <row r="199" spans="1:6" x14ac:dyDescent="0.35">
      <c r="A199" s="154"/>
      <c r="B199" s="198" t="s">
        <v>551</v>
      </c>
      <c r="C199" s="199"/>
      <c r="D199" s="198"/>
      <c r="E199" s="200"/>
      <c r="F199" s="140" t="str">
        <f>IF(OR(Public!$D$269="Always",Public!$D$269="Toujours"),"X","")</f>
        <v/>
      </c>
    </row>
    <row r="200" spans="1:6" x14ac:dyDescent="0.35">
      <c r="A200" s="154"/>
      <c r="B200" s="161" t="s">
        <v>552</v>
      </c>
      <c r="C200" s="151"/>
      <c r="D200" s="198"/>
      <c r="E200" s="200"/>
      <c r="F200" s="140" t="str">
        <f>IF($F$199="X",Public!$D$271,"")</f>
        <v/>
      </c>
    </row>
    <row r="201" spans="1:6" x14ac:dyDescent="0.35">
      <c r="A201" s="154"/>
      <c r="B201" s="196"/>
      <c r="C201" s="196"/>
      <c r="D201" s="196"/>
      <c r="E201" s="201"/>
      <c r="F201" s="140"/>
    </row>
    <row r="202" spans="1:6" x14ac:dyDescent="0.35">
      <c r="A202" s="154"/>
      <c r="B202" s="195" t="s">
        <v>509</v>
      </c>
      <c r="C202" s="196"/>
      <c r="D202" s="195"/>
      <c r="E202" s="197"/>
      <c r="F202" s="140"/>
    </row>
    <row r="203" spans="1:6" x14ac:dyDescent="0.35">
      <c r="A203" s="154"/>
      <c r="B203" s="202" t="s">
        <v>548</v>
      </c>
      <c r="C203" s="203"/>
      <c r="D203" s="202"/>
      <c r="E203" s="204"/>
      <c r="F203" s="140" t="str">
        <f>IF(OR(Public!$D$265="Usually",Public!$D$265="Généralement"),"X","")</f>
        <v/>
      </c>
    </row>
    <row r="204" spans="1:6" x14ac:dyDescent="0.35">
      <c r="A204" s="154"/>
      <c r="B204" s="202"/>
      <c r="C204" s="203"/>
      <c r="D204" s="202"/>
      <c r="E204" s="204"/>
      <c r="F204" s="140"/>
    </row>
    <row r="205" spans="1:6" x14ac:dyDescent="0.35">
      <c r="A205" s="154"/>
      <c r="B205" s="202" t="s">
        <v>550</v>
      </c>
      <c r="C205" s="203"/>
      <c r="D205" s="202"/>
      <c r="E205" s="204"/>
      <c r="F205" s="140" t="str">
        <f>IF(OR(Public!$D$267="Usually",Public!$D$267="Généralement"),"X","")</f>
        <v/>
      </c>
    </row>
    <row r="206" spans="1:6" x14ac:dyDescent="0.35">
      <c r="A206" s="154"/>
      <c r="B206" s="202" t="s">
        <v>551</v>
      </c>
      <c r="C206" s="203"/>
      <c r="D206" s="202"/>
      <c r="E206" s="204"/>
      <c r="F206" s="140" t="str">
        <f>IF(OR(Public!$D$269="Usually",Public!$D$269="Généralement"),"X","")</f>
        <v/>
      </c>
    </row>
    <row r="207" spans="1:6" x14ac:dyDescent="0.35">
      <c r="A207" s="154"/>
      <c r="B207" s="161" t="s">
        <v>552</v>
      </c>
      <c r="C207" s="151"/>
      <c r="D207" s="202"/>
      <c r="E207" s="204"/>
      <c r="F207" s="140" t="str">
        <f>IF($F$206="X",Public!$D$271,"")</f>
        <v/>
      </c>
    </row>
    <row r="208" spans="1:6" x14ac:dyDescent="0.35">
      <c r="A208" s="154"/>
      <c r="B208" s="202"/>
      <c r="C208" s="203"/>
      <c r="D208" s="202"/>
      <c r="E208" s="204"/>
      <c r="F208" s="140"/>
    </row>
    <row r="209" spans="1:6" x14ac:dyDescent="0.35">
      <c r="A209" s="154"/>
      <c r="B209" s="195" t="s">
        <v>510</v>
      </c>
      <c r="C209" s="196"/>
      <c r="D209" s="195"/>
      <c r="E209" s="197"/>
      <c r="F209" s="140"/>
    </row>
    <row r="210" spans="1:6" x14ac:dyDescent="0.35">
      <c r="A210" s="154"/>
      <c r="B210" s="202" t="s">
        <v>548</v>
      </c>
      <c r="C210" s="203"/>
      <c r="D210" s="202"/>
      <c r="E210" s="204"/>
      <c r="F210" s="140" t="str">
        <f>IF(OR(Public!$D$265="Sometimes",Public!$D$265="Parfois"),"X","")</f>
        <v/>
      </c>
    </row>
    <row r="211" spans="1:6" x14ac:dyDescent="0.35">
      <c r="A211" s="154"/>
      <c r="B211" s="202"/>
      <c r="C211" s="203"/>
      <c r="D211" s="202"/>
      <c r="E211" s="204"/>
      <c r="F211" s="140"/>
    </row>
    <row r="212" spans="1:6" x14ac:dyDescent="0.35">
      <c r="A212" s="154"/>
      <c r="B212" s="202" t="s">
        <v>550</v>
      </c>
      <c r="C212" s="203"/>
      <c r="D212" s="202"/>
      <c r="E212" s="204"/>
      <c r="F212" s="140" t="str">
        <f>IF(OR(Public!$D$267="Sometimes",Public!$D$267="Parfois"),"X","")</f>
        <v/>
      </c>
    </row>
    <row r="213" spans="1:6" x14ac:dyDescent="0.35">
      <c r="A213" s="154"/>
      <c r="B213" s="202" t="s">
        <v>551</v>
      </c>
      <c r="C213" s="203"/>
      <c r="D213" s="202"/>
      <c r="E213" s="204"/>
      <c r="F213" s="140" t="str">
        <f>IF(OR(Public!$D$269="Sometimes",Public!$D$269="Parfois"),"X","")</f>
        <v/>
      </c>
    </row>
    <row r="214" spans="1:6" x14ac:dyDescent="0.35">
      <c r="A214" s="154"/>
      <c r="B214" s="161" t="s">
        <v>552</v>
      </c>
      <c r="C214" s="151"/>
      <c r="D214" s="202"/>
      <c r="E214" s="204"/>
      <c r="F214" s="140" t="str">
        <f>IF($F$213="X",Public!$D$271,"")</f>
        <v/>
      </c>
    </row>
    <row r="215" spans="1:6" x14ac:dyDescent="0.35">
      <c r="A215" s="154"/>
      <c r="B215" s="202"/>
      <c r="C215" s="203"/>
      <c r="D215" s="202"/>
      <c r="E215" s="204"/>
      <c r="F215" s="140"/>
    </row>
    <row r="216" spans="1:6" x14ac:dyDescent="0.35">
      <c r="A216" s="154"/>
      <c r="B216" s="195" t="s">
        <v>511</v>
      </c>
      <c r="C216" s="196"/>
      <c r="D216" s="195"/>
      <c r="E216" s="197"/>
      <c r="F216" s="140"/>
    </row>
    <row r="217" spans="1:6" x14ac:dyDescent="0.35">
      <c r="A217" s="154"/>
      <c r="B217" s="202" t="s">
        <v>548</v>
      </c>
      <c r="C217" s="203"/>
      <c r="D217" s="202"/>
      <c r="E217" s="204"/>
      <c r="F217" s="140" t="str">
        <f>IF(OR(Public!$D$265="Never",Public!$D$265="Jamais"),"X","")</f>
        <v/>
      </c>
    </row>
    <row r="218" spans="1:6" x14ac:dyDescent="0.35">
      <c r="A218" s="154"/>
      <c r="B218" s="202"/>
      <c r="C218" s="203"/>
      <c r="D218" s="202"/>
      <c r="E218" s="204"/>
      <c r="F218" s="140"/>
    </row>
    <row r="219" spans="1:6" x14ac:dyDescent="0.35">
      <c r="A219" s="154"/>
      <c r="B219" s="202" t="s">
        <v>550</v>
      </c>
      <c r="C219" s="203"/>
      <c r="D219" s="202"/>
      <c r="E219" s="204"/>
      <c r="F219" s="140" t="str">
        <f>IF(OR(Public!$D$267="Never",Public!$D$267="Jamais"),"X","")</f>
        <v/>
      </c>
    </row>
    <row r="220" spans="1:6" x14ac:dyDescent="0.35">
      <c r="A220" s="154"/>
      <c r="B220" s="202" t="s">
        <v>551</v>
      </c>
      <c r="C220" s="203"/>
      <c r="D220" s="202"/>
      <c r="E220" s="204"/>
      <c r="F220" s="140" t="str">
        <f>IF(OR(Public!$D$269="Never",Public!$D$269="Jamais"),"X","")</f>
        <v/>
      </c>
    </row>
    <row r="221" spans="1:6" x14ac:dyDescent="0.35">
      <c r="A221" s="154"/>
      <c r="B221" s="161" t="s">
        <v>552</v>
      </c>
      <c r="C221" s="151"/>
      <c r="D221" s="202"/>
      <c r="E221" s="204"/>
      <c r="F221" s="140" t="str">
        <f>IF(F220="X",Public!$D$271,"")</f>
        <v/>
      </c>
    </row>
    <row r="222" spans="1:6" x14ac:dyDescent="0.35">
      <c r="A222" s="154"/>
      <c r="B222" s="202"/>
      <c r="C222" s="203"/>
      <c r="D222" s="202"/>
      <c r="E222" s="204"/>
      <c r="F222" s="140"/>
    </row>
    <row r="223" spans="1:6" x14ac:dyDescent="0.35">
      <c r="A223" s="145" t="s">
        <v>563</v>
      </c>
      <c r="B223" s="180" t="s">
        <v>564</v>
      </c>
      <c r="C223" s="180"/>
      <c r="D223" s="180"/>
      <c r="E223" s="181"/>
      <c r="F223" s="140"/>
    </row>
    <row r="224" spans="1:6" x14ac:dyDescent="0.35">
      <c r="A224" s="160" t="s">
        <v>507</v>
      </c>
      <c r="B224" s="202"/>
      <c r="C224" s="203"/>
      <c r="D224" s="202"/>
      <c r="E224" s="204"/>
      <c r="F224" s="140"/>
    </row>
    <row r="225" spans="1:6" x14ac:dyDescent="0.35">
      <c r="A225" s="154"/>
      <c r="B225" s="183" t="s">
        <v>565</v>
      </c>
      <c r="C225" s="183"/>
      <c r="D225" s="183"/>
      <c r="E225" s="184"/>
      <c r="F225" s="140"/>
    </row>
    <row r="226" spans="1:6" x14ac:dyDescent="0.35">
      <c r="A226" s="154"/>
      <c r="B226" s="205" t="s">
        <v>566</v>
      </c>
      <c r="C226" s="205"/>
      <c r="D226" s="205"/>
      <c r="E226" s="206"/>
      <c r="F226" s="140"/>
    </row>
    <row r="227" spans="1:6" x14ac:dyDescent="0.35">
      <c r="A227" s="154"/>
      <c r="B227" s="207" t="s">
        <v>567</v>
      </c>
      <c r="C227" s="199"/>
      <c r="D227" s="207"/>
      <c r="E227" s="208"/>
      <c r="F227" s="140" t="str">
        <f>IF(Public!$F$278&lt;&gt;0,Public!$F$278,"")</f>
        <v/>
      </c>
    </row>
    <row r="228" spans="1:6" x14ac:dyDescent="0.35">
      <c r="A228" s="154"/>
      <c r="B228" s="207" t="s">
        <v>568</v>
      </c>
      <c r="C228" s="199"/>
      <c r="D228" s="207"/>
      <c r="E228" s="208"/>
      <c r="F228" s="140" t="str">
        <f>IF(Public!$F$279&lt;&gt;0,Public!$F$279,"")</f>
        <v/>
      </c>
    </row>
    <row r="229" spans="1:6" x14ac:dyDescent="0.35">
      <c r="A229" s="154"/>
      <c r="B229" s="207"/>
      <c r="C229" s="199"/>
      <c r="D229" s="207"/>
      <c r="E229" s="208"/>
      <c r="F229" s="140"/>
    </row>
    <row r="230" spans="1:6" x14ac:dyDescent="0.35">
      <c r="A230" s="154"/>
      <c r="B230" s="209" t="s">
        <v>569</v>
      </c>
      <c r="C230" s="209"/>
      <c r="D230" s="209"/>
      <c r="E230" s="210"/>
      <c r="F230" s="140"/>
    </row>
    <row r="231" spans="1:6" x14ac:dyDescent="0.35">
      <c r="A231" s="154"/>
      <c r="B231" s="211" t="s">
        <v>547</v>
      </c>
      <c r="C231" s="212"/>
      <c r="D231" s="209"/>
      <c r="E231" s="210"/>
      <c r="F231" s="140"/>
    </row>
    <row r="232" spans="1:6" x14ac:dyDescent="0.35">
      <c r="A232" s="154"/>
      <c r="B232" s="207" t="s">
        <v>548</v>
      </c>
      <c r="C232" s="199"/>
      <c r="D232" s="207"/>
      <c r="E232" s="208"/>
      <c r="F232" s="140" t="str">
        <f>IF(Public!$F$281&lt;&gt;0,Public!$F$281,"")</f>
        <v/>
      </c>
    </row>
    <row r="233" spans="1:6" x14ac:dyDescent="0.35">
      <c r="A233" s="154"/>
      <c r="B233" s="207"/>
      <c r="C233" s="199"/>
      <c r="D233" s="207"/>
      <c r="E233" s="208"/>
      <c r="F233" s="140"/>
    </row>
    <row r="234" spans="1:6" x14ac:dyDescent="0.35">
      <c r="A234" s="154"/>
      <c r="B234" s="211" t="s">
        <v>549</v>
      </c>
      <c r="C234" s="212"/>
      <c r="D234" s="207"/>
      <c r="E234" s="208"/>
      <c r="F234" s="140"/>
    </row>
    <row r="235" spans="1:6" x14ac:dyDescent="0.35">
      <c r="A235" s="154"/>
      <c r="B235" s="207" t="s">
        <v>550</v>
      </c>
      <c r="C235" s="199"/>
      <c r="D235" s="207"/>
      <c r="E235" s="208"/>
      <c r="F235" s="140" t="str">
        <f>IF(Public!$F$282&lt;&gt;0,Public!$F$282,"")</f>
        <v/>
      </c>
    </row>
    <row r="236" spans="1:6" x14ac:dyDescent="0.35">
      <c r="A236" s="154"/>
      <c r="B236" s="207" t="s">
        <v>551</v>
      </c>
      <c r="C236" s="199"/>
      <c r="D236" s="207"/>
      <c r="E236" s="208"/>
      <c r="F236" s="140" t="str">
        <f>IF(Public!$F$283&lt;&gt;0,Public!$F$283,"")</f>
        <v/>
      </c>
    </row>
    <row r="237" spans="1:6" x14ac:dyDescent="0.35">
      <c r="A237" s="154"/>
      <c r="B237" s="213" t="s">
        <v>552</v>
      </c>
      <c r="C237" s="199"/>
      <c r="D237" s="207"/>
      <c r="E237" s="208"/>
      <c r="F237" s="140" t="str">
        <f>IF(Public!$F$284&lt;&gt;0,Public!$F$284,"")</f>
        <v/>
      </c>
    </row>
    <row r="238" spans="1:6" x14ac:dyDescent="0.35">
      <c r="A238" s="154"/>
      <c r="B238" s="207"/>
      <c r="C238" s="199"/>
      <c r="D238" s="207"/>
      <c r="E238" s="208"/>
      <c r="F238" s="140"/>
    </row>
    <row r="239" spans="1:6" x14ac:dyDescent="0.35">
      <c r="A239" s="154"/>
      <c r="B239" s="209" t="s">
        <v>570</v>
      </c>
      <c r="C239" s="209"/>
      <c r="D239" s="209"/>
      <c r="E239" s="210"/>
      <c r="F239" s="140"/>
    </row>
    <row r="240" spans="1:6" x14ac:dyDescent="0.35">
      <c r="A240" s="154"/>
      <c r="B240" s="211" t="s">
        <v>547</v>
      </c>
      <c r="C240" s="212"/>
      <c r="D240" s="209"/>
      <c r="E240" s="210"/>
      <c r="F240" s="140"/>
    </row>
    <row r="241" spans="1:6" x14ac:dyDescent="0.35">
      <c r="A241" s="154"/>
      <c r="B241" s="207" t="s">
        <v>548</v>
      </c>
      <c r="C241" s="199"/>
      <c r="D241" s="198"/>
      <c r="E241" s="200"/>
      <c r="F241" s="140" t="str">
        <f>IF(Public!$F$286&lt;&gt;0,Public!$F$286,"")</f>
        <v/>
      </c>
    </row>
    <row r="242" spans="1:6" x14ac:dyDescent="0.35">
      <c r="A242" s="154"/>
      <c r="B242" s="207"/>
      <c r="C242" s="199"/>
      <c r="D242" s="198"/>
      <c r="E242" s="200"/>
      <c r="F242" s="140"/>
    </row>
    <row r="243" spans="1:6" x14ac:dyDescent="0.35">
      <c r="A243" s="154"/>
      <c r="B243" s="211" t="s">
        <v>549</v>
      </c>
      <c r="C243" s="212"/>
      <c r="D243" s="198"/>
      <c r="E243" s="200"/>
      <c r="F243" s="140"/>
    </row>
    <row r="244" spans="1:6" x14ac:dyDescent="0.35">
      <c r="A244" s="154"/>
      <c r="B244" s="207" t="s">
        <v>550</v>
      </c>
      <c r="C244" s="199"/>
      <c r="D244" s="198"/>
      <c r="E244" s="200"/>
      <c r="F244" s="140" t="str">
        <f>IF(Public!$F$287&lt;&gt;0,Public!$F$287,"")</f>
        <v/>
      </c>
    </row>
    <row r="245" spans="1:6" x14ac:dyDescent="0.35">
      <c r="A245" s="154"/>
      <c r="B245" s="207" t="s">
        <v>551</v>
      </c>
      <c r="C245" s="199"/>
      <c r="D245" s="198"/>
      <c r="E245" s="200"/>
      <c r="F245" s="140" t="str">
        <f>IF(Public!$F$288&lt;&gt;0,Public!$F$288,"")</f>
        <v/>
      </c>
    </row>
    <row r="246" spans="1:6" x14ac:dyDescent="0.35">
      <c r="A246" s="154"/>
      <c r="B246" s="213" t="s">
        <v>552</v>
      </c>
      <c r="C246" s="199"/>
      <c r="D246" s="198"/>
      <c r="E246" s="200"/>
      <c r="F246" s="140" t="str">
        <f>IF(Public!$F$289&lt;&gt;0,Public!$F$289,"")</f>
        <v/>
      </c>
    </row>
    <row r="247" spans="1:6" x14ac:dyDescent="0.35">
      <c r="A247" s="154"/>
      <c r="B247" s="203"/>
      <c r="C247" s="203"/>
      <c r="D247" s="203"/>
      <c r="E247" s="214"/>
      <c r="F247" s="140"/>
    </row>
    <row r="248" spans="1:6" x14ac:dyDescent="0.35">
      <c r="A248" s="154"/>
      <c r="B248" s="183" t="s">
        <v>571</v>
      </c>
      <c r="C248" s="183"/>
      <c r="D248" s="183"/>
      <c r="E248" s="184"/>
      <c r="F248" s="140"/>
    </row>
    <row r="249" spans="1:6" x14ac:dyDescent="0.35">
      <c r="A249" s="154"/>
      <c r="B249" s="205" t="s">
        <v>566</v>
      </c>
      <c r="C249" s="205"/>
      <c r="D249" s="205"/>
      <c r="E249" s="206"/>
      <c r="F249" s="140"/>
    </row>
    <row r="250" spans="1:6" x14ac:dyDescent="0.35">
      <c r="A250" s="154"/>
      <c r="B250" s="207" t="s">
        <v>567</v>
      </c>
      <c r="C250" s="199"/>
      <c r="D250" s="207"/>
      <c r="E250" s="208"/>
      <c r="F250" s="140" t="str">
        <f>IF(Public!$H$278&lt;&gt;0,Public!$H$278,"")</f>
        <v/>
      </c>
    </row>
    <row r="251" spans="1:6" x14ac:dyDescent="0.35">
      <c r="A251" s="154"/>
      <c r="B251" s="207" t="s">
        <v>568</v>
      </c>
      <c r="C251" s="199"/>
      <c r="D251" s="207"/>
      <c r="E251" s="208"/>
      <c r="F251" s="140" t="str">
        <f>IF(Public!$H$279&lt;&gt;0,Public!$H$279,"")</f>
        <v/>
      </c>
    </row>
    <row r="252" spans="1:6" x14ac:dyDescent="0.35">
      <c r="A252" s="154"/>
      <c r="B252" s="207"/>
      <c r="C252" s="199"/>
      <c r="D252" s="207"/>
      <c r="E252" s="208"/>
      <c r="F252" s="140"/>
    </row>
    <row r="253" spans="1:6" x14ac:dyDescent="0.35">
      <c r="A253" s="154"/>
      <c r="B253" s="209" t="s">
        <v>569</v>
      </c>
      <c r="C253" s="209"/>
      <c r="D253" s="209"/>
      <c r="E253" s="210"/>
      <c r="F253" s="140"/>
    </row>
    <row r="254" spans="1:6" x14ac:dyDescent="0.35">
      <c r="A254" s="154"/>
      <c r="B254" s="211" t="s">
        <v>547</v>
      </c>
      <c r="C254" s="212"/>
      <c r="D254" s="209"/>
      <c r="E254" s="210"/>
      <c r="F254" s="140"/>
    </row>
    <row r="255" spans="1:6" x14ac:dyDescent="0.35">
      <c r="A255" s="154"/>
      <c r="B255" s="207" t="s">
        <v>548</v>
      </c>
      <c r="C255" s="199"/>
      <c r="D255" s="198"/>
      <c r="E255" s="200"/>
      <c r="F255" s="140" t="str">
        <f>IF(Public!$H$281&lt;&gt;0,Public!$H$281,"")</f>
        <v/>
      </c>
    </row>
    <row r="256" spans="1:6" x14ac:dyDescent="0.35">
      <c r="A256" s="154"/>
      <c r="B256" s="207"/>
      <c r="C256" s="199"/>
      <c r="D256" s="198"/>
      <c r="E256" s="200"/>
      <c r="F256" s="140"/>
    </row>
    <row r="257" spans="1:6" x14ac:dyDescent="0.35">
      <c r="A257" s="154"/>
      <c r="B257" s="211" t="s">
        <v>549</v>
      </c>
      <c r="C257" s="212"/>
      <c r="D257" s="198"/>
      <c r="E257" s="200"/>
      <c r="F257" s="140"/>
    </row>
    <row r="258" spans="1:6" x14ac:dyDescent="0.35">
      <c r="A258" s="154"/>
      <c r="B258" s="207" t="s">
        <v>550</v>
      </c>
      <c r="C258" s="199"/>
      <c r="D258" s="198"/>
      <c r="E258" s="200"/>
      <c r="F258" s="140" t="str">
        <f>IF(Public!$H$282&lt;&gt;0,Public!$H$282,"")</f>
        <v/>
      </c>
    </row>
    <row r="259" spans="1:6" x14ac:dyDescent="0.35">
      <c r="A259" s="154"/>
      <c r="B259" s="207" t="s">
        <v>551</v>
      </c>
      <c r="C259" s="199"/>
      <c r="D259" s="198"/>
      <c r="E259" s="200"/>
      <c r="F259" s="140" t="str">
        <f>IF(Public!$H$283&lt;&gt;0,Public!$H$283,"")</f>
        <v/>
      </c>
    </row>
    <row r="260" spans="1:6" x14ac:dyDescent="0.35">
      <c r="A260" s="154"/>
      <c r="B260" s="213" t="s">
        <v>552</v>
      </c>
      <c r="C260" s="199"/>
      <c r="D260" s="198"/>
      <c r="E260" s="200"/>
      <c r="F260" s="140" t="str">
        <f>IF(Public!$F$284&lt;&gt;0,Public!$F$284,"")</f>
        <v/>
      </c>
    </row>
    <row r="261" spans="1:6" x14ac:dyDescent="0.35">
      <c r="A261" s="154"/>
      <c r="B261" s="199"/>
      <c r="C261" s="199"/>
      <c r="D261" s="199"/>
      <c r="E261" s="215"/>
      <c r="F261" s="140"/>
    </row>
    <row r="262" spans="1:6" x14ac:dyDescent="0.35">
      <c r="A262" s="154"/>
      <c r="B262" s="209" t="s">
        <v>570</v>
      </c>
      <c r="C262" s="209"/>
      <c r="D262" s="209"/>
      <c r="E262" s="210"/>
      <c r="F262" s="140"/>
    </row>
    <row r="263" spans="1:6" x14ac:dyDescent="0.35">
      <c r="A263" s="154"/>
      <c r="B263" s="211" t="s">
        <v>547</v>
      </c>
      <c r="C263" s="212"/>
      <c r="D263" s="209"/>
      <c r="E263" s="210"/>
      <c r="F263" s="140"/>
    </row>
    <row r="264" spans="1:6" x14ac:dyDescent="0.35">
      <c r="A264" s="154"/>
      <c r="B264" s="207" t="s">
        <v>548</v>
      </c>
      <c r="C264" s="199"/>
      <c r="D264" s="198"/>
      <c r="E264" s="200"/>
      <c r="F264" s="140" t="str">
        <f>IF(Public!$H$286&lt;&gt;0,Public!$H$286,"")</f>
        <v/>
      </c>
    </row>
    <row r="265" spans="1:6" x14ac:dyDescent="0.35">
      <c r="A265" s="154"/>
      <c r="B265" s="207"/>
      <c r="C265" s="199"/>
      <c r="D265" s="198"/>
      <c r="E265" s="200"/>
      <c r="F265" s="140"/>
    </row>
    <row r="266" spans="1:6" x14ac:dyDescent="0.35">
      <c r="A266" s="154"/>
      <c r="B266" s="211" t="s">
        <v>549</v>
      </c>
      <c r="C266" s="212"/>
      <c r="D266" s="198"/>
      <c r="E266" s="200"/>
      <c r="F266" s="140"/>
    </row>
    <row r="267" spans="1:6" x14ac:dyDescent="0.35">
      <c r="A267" s="154"/>
      <c r="B267" s="207" t="s">
        <v>550</v>
      </c>
      <c r="C267" s="199"/>
      <c r="D267" s="198"/>
      <c r="E267" s="200"/>
      <c r="F267" s="140" t="str">
        <f>IF(Public!$H$287&lt;&gt;0,Public!$H$287,"")</f>
        <v/>
      </c>
    </row>
    <row r="268" spans="1:6" x14ac:dyDescent="0.35">
      <c r="A268" s="154"/>
      <c r="B268" s="207" t="s">
        <v>551</v>
      </c>
      <c r="C268" s="199"/>
      <c r="D268" s="198"/>
      <c r="E268" s="200"/>
      <c r="F268" s="140" t="str">
        <f>IF(Public!$H$288&lt;&gt;0,Public!$H$288,"")</f>
        <v/>
      </c>
    </row>
    <row r="269" spans="1:6" x14ac:dyDescent="0.35">
      <c r="A269" s="154"/>
      <c r="B269" s="213" t="s">
        <v>552</v>
      </c>
      <c r="C269" s="199"/>
      <c r="D269" s="198"/>
      <c r="E269" s="200"/>
      <c r="F269" s="140" t="str">
        <f>IF(Public!$F$289&lt;&gt;0,Public!$F$289,"")</f>
        <v/>
      </c>
    </row>
    <row r="270" spans="1:6" x14ac:dyDescent="0.35">
      <c r="A270" s="154"/>
      <c r="B270" s="196"/>
      <c r="C270" s="196"/>
      <c r="D270" s="196"/>
      <c r="E270" s="201"/>
      <c r="F270" s="140"/>
    </row>
    <row r="271" spans="1:6" x14ac:dyDescent="0.35">
      <c r="A271" s="141" t="s">
        <v>492</v>
      </c>
      <c r="B271" s="142" t="s">
        <v>572</v>
      </c>
      <c r="C271" s="142"/>
      <c r="D271" s="142"/>
      <c r="E271" s="143"/>
      <c r="F271" s="144"/>
    </row>
    <row r="272" spans="1:6" x14ac:dyDescent="0.35">
      <c r="A272" s="154"/>
      <c r="B272" s="151"/>
      <c r="C272" s="151"/>
      <c r="D272" s="151"/>
      <c r="E272" s="152"/>
      <c r="F272" s="140"/>
    </row>
    <row r="273" spans="1:6" x14ac:dyDescent="0.35">
      <c r="A273" s="145" t="s">
        <v>573</v>
      </c>
      <c r="B273" s="180" t="s">
        <v>574</v>
      </c>
      <c r="C273" s="180"/>
      <c r="D273" s="180"/>
      <c r="E273" s="181"/>
      <c r="F273" s="140"/>
    </row>
    <row r="274" spans="1:6" x14ac:dyDescent="0.35">
      <c r="A274" s="154"/>
      <c r="B274" s="216" t="s">
        <v>67</v>
      </c>
      <c r="C274" s="217"/>
      <c r="D274" s="216"/>
      <c r="E274" s="218"/>
      <c r="F274" s="140">
        <f>Pro!$E$113</f>
        <v>0</v>
      </c>
    </row>
    <row r="275" spans="1:6" x14ac:dyDescent="0.35">
      <c r="A275" s="154"/>
      <c r="B275" s="219" t="s">
        <v>54</v>
      </c>
      <c r="C275" s="220"/>
      <c r="D275" s="219"/>
      <c r="E275" s="221"/>
      <c r="F275" s="140">
        <f>Pro!$E$114</f>
        <v>0</v>
      </c>
    </row>
    <row r="276" spans="1:6" x14ac:dyDescent="0.35">
      <c r="A276" s="154"/>
      <c r="B276" s="222" t="s">
        <v>75</v>
      </c>
      <c r="C276" s="217"/>
      <c r="D276" s="216"/>
      <c r="E276" s="218"/>
      <c r="F276" s="140">
        <f>Pro!$E$115</f>
        <v>0</v>
      </c>
    </row>
    <row r="277" spans="1:6" x14ac:dyDescent="0.35">
      <c r="A277" s="154"/>
      <c r="B277" s="216" t="s">
        <v>68</v>
      </c>
      <c r="C277" s="217"/>
      <c r="D277" s="216"/>
      <c r="E277" s="218"/>
      <c r="F277" s="140">
        <f>Pro!$E$116</f>
        <v>0</v>
      </c>
    </row>
    <row r="278" spans="1:6" x14ac:dyDescent="0.35">
      <c r="A278" s="154"/>
      <c r="B278" s="222" t="s">
        <v>61</v>
      </c>
      <c r="C278" s="217"/>
      <c r="D278" s="216"/>
      <c r="E278" s="218"/>
      <c r="F278" s="140">
        <f>Pro!$E$117</f>
        <v>0</v>
      </c>
    </row>
    <row r="279" spans="1:6" x14ac:dyDescent="0.35">
      <c r="A279" s="154"/>
      <c r="B279" s="216" t="s">
        <v>69</v>
      </c>
      <c r="C279" s="217"/>
      <c r="D279" s="216"/>
      <c r="E279" s="218"/>
      <c r="F279" s="140">
        <f>Pro!$E$118</f>
        <v>0</v>
      </c>
    </row>
    <row r="280" spans="1:6" x14ac:dyDescent="0.35">
      <c r="A280" s="154"/>
      <c r="B280" s="216" t="s">
        <v>70</v>
      </c>
      <c r="C280" s="217"/>
      <c r="D280" s="216"/>
      <c r="E280" s="218"/>
      <c r="F280" s="140">
        <f>Pro!$E$119</f>
        <v>0</v>
      </c>
    </row>
    <row r="281" spans="1:6" x14ac:dyDescent="0.35">
      <c r="A281" s="154"/>
      <c r="B281" s="216" t="s">
        <v>87</v>
      </c>
      <c r="C281" s="217"/>
      <c r="D281" s="216"/>
      <c r="E281" s="218"/>
      <c r="F281" s="140">
        <f>Pro!$E$120</f>
        <v>0</v>
      </c>
    </row>
    <row r="282" spans="1:6" x14ac:dyDescent="0.35">
      <c r="A282" s="154"/>
      <c r="B282" s="216" t="s">
        <v>77</v>
      </c>
      <c r="C282" s="217"/>
      <c r="D282" s="216"/>
      <c r="E282" s="218"/>
      <c r="F282" s="140">
        <f>Pro!$E$121</f>
        <v>0</v>
      </c>
    </row>
    <row r="283" spans="1:6" x14ac:dyDescent="0.35">
      <c r="A283" s="154"/>
      <c r="B283" s="216" t="s">
        <v>71</v>
      </c>
      <c r="C283" s="217"/>
      <c r="D283" s="216"/>
      <c r="E283" s="218"/>
      <c r="F283" s="140">
        <f>Pro!$E$122</f>
        <v>0</v>
      </c>
    </row>
    <row r="284" spans="1:6" x14ac:dyDescent="0.35">
      <c r="A284" s="154"/>
      <c r="B284" s="216" t="s">
        <v>275</v>
      </c>
      <c r="C284" s="217"/>
      <c r="D284" s="216"/>
      <c r="E284" s="218"/>
      <c r="F284" s="140">
        <f>Pro!$E$123</f>
        <v>0</v>
      </c>
    </row>
    <row r="285" spans="1:6" x14ac:dyDescent="0.35">
      <c r="A285" s="154"/>
      <c r="B285" s="216" t="s">
        <v>56</v>
      </c>
      <c r="C285" s="217"/>
      <c r="D285" s="216"/>
      <c r="E285" s="218"/>
      <c r="F285" s="140">
        <f>Pro!$E$124</f>
        <v>0</v>
      </c>
    </row>
    <row r="286" spans="1:6" x14ac:dyDescent="0.35">
      <c r="A286" s="154"/>
      <c r="B286" s="216" t="s">
        <v>55</v>
      </c>
      <c r="C286" s="217"/>
      <c r="D286" s="216"/>
      <c r="E286" s="218"/>
      <c r="F286" s="140">
        <f>Pro!$E$125</f>
        <v>0</v>
      </c>
    </row>
    <row r="287" spans="1:6" ht="15" thickBot="1" x14ac:dyDescent="0.4">
      <c r="B287" s="216" t="s">
        <v>575</v>
      </c>
      <c r="C287" s="217" t="s">
        <v>576</v>
      </c>
      <c r="D287" s="217"/>
      <c r="E287" s="223"/>
      <c r="F287" s="140">
        <f>IF(Pro!$E$126&lt;&gt;0,"X",0)</f>
        <v>0</v>
      </c>
    </row>
    <row r="288" spans="1:6" ht="15" thickBot="1" x14ac:dyDescent="0.4">
      <c r="A288" s="174" t="s">
        <v>523</v>
      </c>
      <c r="B288" s="224" t="s">
        <v>577</v>
      </c>
      <c r="C288" s="217"/>
      <c r="D288" s="216"/>
      <c r="E288" s="218"/>
      <c r="F288" s="140" t="str">
        <f>IF(Pro!$E$126&lt;&gt;0,CHAR(34)&amp;Pro!$E$126&amp;CHAR(34),"")</f>
        <v/>
      </c>
    </row>
    <row r="289" spans="1:6" x14ac:dyDescent="0.35">
      <c r="A289" s="154"/>
      <c r="B289" s="225"/>
      <c r="C289" s="171"/>
      <c r="D289" s="225"/>
      <c r="E289" s="226"/>
      <c r="F289" s="140"/>
    </row>
    <row r="290" spans="1:6" x14ac:dyDescent="0.35">
      <c r="A290" s="154"/>
      <c r="B290" s="196"/>
      <c r="C290" s="196"/>
      <c r="D290" s="196"/>
      <c r="E290" s="201"/>
      <c r="F290" s="140"/>
    </row>
    <row r="291" spans="1:6" x14ac:dyDescent="0.35">
      <c r="A291" s="141" t="s">
        <v>492</v>
      </c>
      <c r="B291" s="142" t="s">
        <v>560</v>
      </c>
      <c r="C291" s="142"/>
      <c r="D291" s="142"/>
      <c r="E291" s="143"/>
      <c r="F291" s="144"/>
    </row>
    <row r="292" spans="1:6" ht="15" thickBot="1" x14ac:dyDescent="0.4">
      <c r="A292" s="154"/>
      <c r="B292" s="151"/>
      <c r="C292" s="151"/>
      <c r="D292" s="151"/>
      <c r="E292" s="152"/>
      <c r="F292" s="140"/>
    </row>
    <row r="293" spans="1:6" ht="15" thickBot="1" x14ac:dyDescent="0.4">
      <c r="A293" s="154"/>
      <c r="B293" s="227" t="s">
        <v>578</v>
      </c>
      <c r="C293" s="228"/>
      <c r="D293" s="228"/>
      <c r="E293" s="229"/>
      <c r="F293" s="140"/>
    </row>
    <row r="294" spans="1:6" x14ac:dyDescent="0.35">
      <c r="A294" s="154"/>
      <c r="B294" s="151"/>
      <c r="C294" s="151"/>
      <c r="D294" s="151"/>
      <c r="E294" s="152"/>
      <c r="F294" s="140"/>
    </row>
    <row r="295" spans="1:6" x14ac:dyDescent="0.35">
      <c r="A295" s="145" t="s">
        <v>579</v>
      </c>
      <c r="B295" s="230" t="s">
        <v>580</v>
      </c>
      <c r="C295" s="231"/>
      <c r="D295" s="230"/>
      <c r="E295" s="232"/>
      <c r="F295" s="140"/>
    </row>
    <row r="296" spans="1:6" x14ac:dyDescent="0.35">
      <c r="A296" s="160" t="s">
        <v>581</v>
      </c>
      <c r="B296" s="216" t="s">
        <v>67</v>
      </c>
      <c r="C296" s="217"/>
      <c r="D296" s="216"/>
      <c r="E296" s="218"/>
      <c r="F296" s="140" t="str">
        <f>IF(Public!$E$296="Comparable","C",IF(COUNTIF(Public!$E$296,"*Canada"),"A",IF(OR(COUNTIF(Public!$E$296,"*China"),COUNTIF(Public!$E$296,"*Chine")),"B","")))</f>
        <v/>
      </c>
    </row>
    <row r="297" spans="1:6" x14ac:dyDescent="0.35">
      <c r="A297" s="154"/>
      <c r="B297" s="219" t="s">
        <v>54</v>
      </c>
      <c r="C297" s="220"/>
      <c r="D297" s="219"/>
      <c r="E297" s="221"/>
      <c r="F297" s="140" t="str">
        <f>IF(Public!$E$297="Comparable","C",IF(COUNTIF(Public!$E$297,"*Canada"),"A",IF(OR(COUNTIF(Public!$E$297,"*China"),COUNTIF(Public!$E$297,"*Chine")),"B","")))</f>
        <v/>
      </c>
    </row>
    <row r="298" spans="1:6" x14ac:dyDescent="0.35">
      <c r="A298" s="154"/>
      <c r="B298" s="222" t="s">
        <v>75</v>
      </c>
      <c r="C298" s="217"/>
      <c r="D298" s="216"/>
      <c r="E298" s="218"/>
      <c r="F298" s="140" t="str">
        <f>IF(Public!$E$298="Comparable","C",IF(COUNTIF(Public!$E$298,"*Canada"),"A",IF(OR(COUNTIF(Public!$E$298,"*China"),COUNTIF(Public!$E$298,"*Chine")),"B","")))</f>
        <v/>
      </c>
    </row>
    <row r="299" spans="1:6" x14ac:dyDescent="0.35">
      <c r="A299" s="154"/>
      <c r="B299" s="216" t="s">
        <v>68</v>
      </c>
      <c r="C299" s="217"/>
      <c r="D299" s="216"/>
      <c r="E299" s="218"/>
      <c r="F299" s="140" t="str">
        <f>IF(Public!$E$299="Comparable","C",IF(COUNTIF(Public!$E$299,"*Canada"),"A",IF(OR(COUNTIF(Public!$E$299,"*China"),COUNTIF(Public!$E$299,"*Chine")),"B","")))</f>
        <v/>
      </c>
    </row>
    <row r="300" spans="1:6" x14ac:dyDescent="0.35">
      <c r="A300" s="154"/>
      <c r="B300" s="222" t="s">
        <v>76</v>
      </c>
      <c r="C300" s="217"/>
      <c r="D300" s="216"/>
      <c r="E300" s="218"/>
      <c r="F300" s="140" t="str">
        <f>IF(Public!$E$300="Comparable","C",IF(COUNTIF(Public!$E$300,"*Canada"),"A",IF(OR(COUNTIF(Public!$E$300,"*China"),COUNTIF(Public!$E$300,"*Chine")),"B","")))</f>
        <v/>
      </c>
    </row>
    <row r="301" spans="1:6" x14ac:dyDescent="0.35">
      <c r="A301" s="154"/>
      <c r="B301" s="216" t="s">
        <v>61</v>
      </c>
      <c r="C301" s="217"/>
      <c r="D301" s="216"/>
      <c r="E301" s="218"/>
      <c r="F301" s="140" t="str">
        <f>IF(Public!$E$301="Comparable","C",IF(COUNTIF(Public!$E$301,"*Canada"),"A",IF(OR(COUNTIF(Public!$E$301,"*China"),COUNTIF(Public!$E$301,"*Chine")),"B","")))</f>
        <v/>
      </c>
    </row>
    <row r="302" spans="1:6" x14ac:dyDescent="0.35">
      <c r="A302" s="154"/>
      <c r="B302" s="216" t="s">
        <v>69</v>
      </c>
      <c r="C302" s="217"/>
      <c r="D302" s="216"/>
      <c r="E302" s="218"/>
      <c r="F302" s="140" t="str">
        <f>IF(Public!$E$302="Comparable","C",IF(COUNTIF(Public!$E$302,"*Canada"),"A",IF(OR(COUNTIF(Public!$E$302,"*China"),COUNTIF(Public!$E$302,"*Chine")),"B","")))</f>
        <v/>
      </c>
    </row>
    <row r="303" spans="1:6" x14ac:dyDescent="0.35">
      <c r="A303" s="154"/>
      <c r="B303" s="216" t="s">
        <v>70</v>
      </c>
      <c r="C303" s="217"/>
      <c r="D303" s="216"/>
      <c r="E303" s="218"/>
      <c r="F303" s="140" t="str">
        <f>IF(Public!$E$303="Comparable","C",IF(COUNTIF(Public!$E$303,"*Canada"),"A",IF(OR(COUNTIF(Public!$E$303,"*China"),COUNTIF(Public!$E$303,"*Chine")),"B","")))</f>
        <v/>
      </c>
    </row>
    <row r="304" spans="1:6" x14ac:dyDescent="0.35">
      <c r="A304" s="154"/>
      <c r="B304" s="216" t="s">
        <v>87</v>
      </c>
      <c r="C304" s="217"/>
      <c r="D304" s="216"/>
      <c r="E304" s="218"/>
      <c r="F304" s="140" t="str">
        <f>IF(Public!$E$304="Comparable","C",IF(COUNTIF(Public!$E$304,"*Canada"),"A",IF(OR(COUNTIF(Public!$E$304,"*China"),COUNTIF(Public!$E$304,"*Chine")),"B","")))</f>
        <v/>
      </c>
    </row>
    <row r="305" spans="1:6" x14ac:dyDescent="0.35">
      <c r="A305" s="154"/>
      <c r="B305" s="216" t="s">
        <v>77</v>
      </c>
      <c r="C305" s="217"/>
      <c r="D305" s="216"/>
      <c r="E305" s="218"/>
      <c r="F305" s="140" t="str">
        <f>IF(Public!$E$305="Comparable","C",IF(COUNTIF(Public!$E$305,"*Canada"),"A",IF(OR(COUNTIF(Public!$E$305,"*China"),COUNTIF(Public!$E$305,"*Chine")),"B","")))</f>
        <v/>
      </c>
    </row>
    <row r="306" spans="1:6" x14ac:dyDescent="0.35">
      <c r="A306" s="154"/>
      <c r="B306" s="216" t="s">
        <v>71</v>
      </c>
      <c r="C306" s="217"/>
      <c r="D306" s="216"/>
      <c r="E306" s="218"/>
      <c r="F306" s="140" t="str">
        <f>IF(Public!$E$306="Comparable","C",IF(COUNTIF(Public!$E$306,"*Canada"),"A",IF(OR(COUNTIF(Public!$E$306,"*China"),COUNTIF(Public!$E$306,"*Chine")),"B","")))</f>
        <v/>
      </c>
    </row>
    <row r="307" spans="1:6" x14ac:dyDescent="0.35">
      <c r="A307" s="154"/>
      <c r="B307" s="216" t="s">
        <v>275</v>
      </c>
      <c r="C307" s="217"/>
      <c r="D307" s="216"/>
      <c r="E307" s="218"/>
      <c r="F307" s="140" t="str">
        <f>IF(Public!$E$307="Comparable","C",IF(COUNTIF(Public!$E$307,"*Canada"),"A",IF(OR(COUNTIF(Public!$E$307,"*China"),COUNTIF(Public!$E$307,"*Chine")),"B","")))</f>
        <v/>
      </c>
    </row>
    <row r="308" spans="1:6" x14ac:dyDescent="0.35">
      <c r="A308" s="154"/>
      <c r="B308" s="216" t="s">
        <v>56</v>
      </c>
      <c r="C308" s="217"/>
      <c r="D308" s="216"/>
      <c r="E308" s="218"/>
      <c r="F308" s="140" t="str">
        <f>IF(Public!$E$308="Comparable","C",IF(COUNTIF(Public!$E$308,"*Canada"),"A",IF(OR(COUNTIF(Public!$E$308,"*China"),COUNTIF(Public!$E$308,"*Chine")),"B","")))</f>
        <v/>
      </c>
    </row>
    <row r="309" spans="1:6" x14ac:dyDescent="0.35">
      <c r="A309" s="154"/>
      <c r="B309" s="216" t="s">
        <v>55</v>
      </c>
      <c r="C309" s="217"/>
      <c r="D309" s="216"/>
      <c r="E309" s="218"/>
      <c r="F309" s="140" t="str">
        <f>IF(Public!$E$309="Comparable","C",IF(COUNTIF(Public!$E$309,"*Canada"),"A",IF(OR(COUNTIF(Public!$E$309,"*China"),COUNTIF(Public!$E$309,"*Chine")),"B","")))</f>
        <v/>
      </c>
    </row>
    <row r="310" spans="1:6" ht="15" thickBot="1" x14ac:dyDescent="0.4">
      <c r="A310" s="154"/>
      <c r="B310" s="216" t="s">
        <v>582</v>
      </c>
      <c r="C310" s="217"/>
      <c r="D310" s="216"/>
      <c r="E310" s="218"/>
      <c r="F310" s="140" t="str">
        <f>IF(Public!$E$310&lt;&gt;0,"C","")</f>
        <v/>
      </c>
    </row>
    <row r="311" spans="1:6" ht="15" thickBot="1" x14ac:dyDescent="0.4">
      <c r="A311" s="174" t="s">
        <v>523</v>
      </c>
      <c r="B311" s="224" t="s">
        <v>582</v>
      </c>
      <c r="C311" s="217"/>
      <c r="D311" s="216"/>
      <c r="E311" s="218"/>
      <c r="F311" s="140" t="str">
        <f>IF(Public!$E$310&lt;&gt;0,CHAR(34)&amp;Public!$E$310&amp;CHAR(34),"")</f>
        <v/>
      </c>
    </row>
    <row r="312" spans="1:6" ht="15" thickBot="1" x14ac:dyDescent="0.4">
      <c r="A312" s="154"/>
      <c r="B312" s="222" t="s">
        <v>296</v>
      </c>
      <c r="C312" s="217"/>
      <c r="D312" s="216"/>
      <c r="E312" s="218"/>
      <c r="F312" s="140" t="str">
        <f>IF(Public!$E$312&lt;&gt;0,"A","")</f>
        <v/>
      </c>
    </row>
    <row r="313" spans="1:6" ht="15" thickBot="1" x14ac:dyDescent="0.4">
      <c r="A313" s="174" t="s">
        <v>523</v>
      </c>
      <c r="B313" s="224" t="s">
        <v>296</v>
      </c>
      <c r="C313" s="217"/>
      <c r="D313" s="217"/>
      <c r="E313" s="223"/>
      <c r="F313" s="140" t="str">
        <f>IF(Public!$E$312&lt;&gt;0,CHAR(34)&amp;Public!$E$312&amp;CHAR(34),"")</f>
        <v/>
      </c>
    </row>
    <row r="314" spans="1:6" ht="15" thickBot="1" x14ac:dyDescent="0.4">
      <c r="A314" s="154"/>
      <c r="B314" s="216" t="s">
        <v>583</v>
      </c>
      <c r="C314" s="217"/>
      <c r="D314" s="216"/>
      <c r="E314" s="218"/>
      <c r="F314" s="140" t="str">
        <f>IF(Public!$E$314&lt;&gt;0,"B","")</f>
        <v/>
      </c>
    </row>
    <row r="315" spans="1:6" ht="15" thickBot="1" x14ac:dyDescent="0.4">
      <c r="A315" s="174" t="s">
        <v>523</v>
      </c>
      <c r="B315" s="224" t="s">
        <v>583</v>
      </c>
      <c r="C315" s="217"/>
      <c r="D315" s="216"/>
      <c r="E315" s="218"/>
      <c r="F315" s="140" t="str">
        <f>IF(Public!$E$314&lt;&gt;0,CHAR(34)&amp;Public!$E$314&amp;CHAR(34),"")</f>
        <v/>
      </c>
    </row>
    <row r="316" spans="1:6" x14ac:dyDescent="0.35">
      <c r="A316" s="154"/>
      <c r="B316" s="233"/>
      <c r="C316" s="234"/>
      <c r="D316" s="233"/>
      <c r="E316" s="235"/>
      <c r="F316" s="140"/>
    </row>
    <row r="317" spans="1:6" x14ac:dyDescent="0.35">
      <c r="A317" s="154"/>
      <c r="B317" s="216"/>
      <c r="C317" s="217"/>
      <c r="D317" s="216"/>
      <c r="E317" s="218"/>
      <c r="F317" s="140"/>
    </row>
    <row r="318" spans="1:6" x14ac:dyDescent="0.35">
      <c r="A318" s="141" t="s">
        <v>492</v>
      </c>
      <c r="B318" s="142" t="s">
        <v>572</v>
      </c>
      <c r="C318" s="142"/>
      <c r="D318" s="142"/>
      <c r="E318" s="143"/>
      <c r="F318" s="144"/>
    </row>
    <row r="319" spans="1:6" x14ac:dyDescent="0.35">
      <c r="A319" s="154"/>
      <c r="B319" s="151"/>
      <c r="C319" s="151"/>
      <c r="D319" s="151"/>
      <c r="E319" s="152"/>
      <c r="F319" s="140"/>
    </row>
    <row r="320" spans="1:6" x14ac:dyDescent="0.35">
      <c r="A320" s="145" t="s">
        <v>584</v>
      </c>
      <c r="B320" s="230" t="s">
        <v>585</v>
      </c>
      <c r="C320" s="231"/>
      <c r="D320" s="230"/>
      <c r="E320" s="232"/>
      <c r="F320" s="140"/>
    </row>
    <row r="321" spans="1:6" x14ac:dyDescent="0.35">
      <c r="A321" s="160" t="s">
        <v>521</v>
      </c>
      <c r="B321" s="236">
        <v>1</v>
      </c>
      <c r="C321" s="237"/>
      <c r="D321" s="236"/>
      <c r="E321" s="238"/>
      <c r="F321" s="140" t="str">
        <f>IF(Pro!$E$107=1,"X","")</f>
        <v/>
      </c>
    </row>
    <row r="322" spans="1:6" x14ac:dyDescent="0.35">
      <c r="A322" s="153"/>
      <c r="B322" s="170">
        <v>2</v>
      </c>
      <c r="C322" s="171"/>
      <c r="D322" s="170"/>
      <c r="E322" s="239"/>
      <c r="F322" s="140" t="str">
        <f>IF(Pro!$E$107=2,"X","")</f>
        <v/>
      </c>
    </row>
    <row r="323" spans="1:6" x14ac:dyDescent="0.35">
      <c r="A323" s="153"/>
      <c r="B323" s="224">
        <v>3</v>
      </c>
      <c r="C323" s="217"/>
      <c r="D323" s="224"/>
      <c r="E323" s="240"/>
      <c r="F323" s="140" t="str">
        <f>IF(Pro!$E$107=3,"X","")</f>
        <v/>
      </c>
    </row>
    <row r="324" spans="1:6" x14ac:dyDescent="0.35">
      <c r="A324" s="153"/>
      <c r="B324" s="224" t="s">
        <v>586</v>
      </c>
      <c r="C324" s="217"/>
      <c r="D324" s="224"/>
      <c r="E324" s="240"/>
      <c r="F324" s="140" t="str">
        <f>IF(OR(Pro!$E$107="More than 3",Pro!$E$107="Plus de 3"),"X","")</f>
        <v/>
      </c>
    </row>
    <row r="325" spans="1:6" x14ac:dyDescent="0.35">
      <c r="A325" s="153"/>
      <c r="B325" s="217"/>
      <c r="C325" s="217"/>
      <c r="D325" s="217"/>
      <c r="E325" s="223"/>
      <c r="F325" s="140"/>
    </row>
    <row r="326" spans="1:6" x14ac:dyDescent="0.35">
      <c r="A326" s="145" t="s">
        <v>587</v>
      </c>
      <c r="B326" s="230" t="s">
        <v>588</v>
      </c>
      <c r="C326" s="231"/>
      <c r="D326" s="230"/>
      <c r="E326" s="232"/>
      <c r="F326" s="140"/>
    </row>
    <row r="327" spans="1:6" x14ac:dyDescent="0.35">
      <c r="A327" s="160" t="s">
        <v>521</v>
      </c>
      <c r="B327" s="241" t="s">
        <v>44</v>
      </c>
      <c r="C327" s="242" t="s">
        <v>49</v>
      </c>
      <c r="D327" s="236"/>
      <c r="E327" s="238"/>
      <c r="F327" s="140">
        <f>Pro!$E$135</f>
        <v>0</v>
      </c>
    </row>
    <row r="328" spans="1:6" x14ac:dyDescent="0.35">
      <c r="A328" s="153"/>
      <c r="B328" s="241" t="s">
        <v>45</v>
      </c>
      <c r="C328" s="242" t="s">
        <v>50</v>
      </c>
      <c r="D328" s="236"/>
      <c r="E328" s="238"/>
      <c r="F328" s="140">
        <f>Pro!$E$136</f>
        <v>0</v>
      </c>
    </row>
    <row r="329" spans="1:6" ht="15" customHeight="1" x14ac:dyDescent="0.35">
      <c r="A329" s="153"/>
      <c r="B329" s="241" t="s">
        <v>46</v>
      </c>
      <c r="C329" s="242" t="s">
        <v>51</v>
      </c>
      <c r="D329" s="236"/>
      <c r="E329" s="238"/>
      <c r="F329" s="140">
        <f>Pro!$E$137</f>
        <v>0</v>
      </c>
    </row>
    <row r="330" spans="1:6" x14ac:dyDescent="0.35">
      <c r="A330" s="153"/>
      <c r="B330" s="241" t="s">
        <v>47</v>
      </c>
      <c r="C330" s="242" t="s">
        <v>52</v>
      </c>
      <c r="D330" s="236"/>
      <c r="E330" s="238"/>
      <c r="F330" s="140">
        <f>Pro!$E$139</f>
        <v>0</v>
      </c>
    </row>
    <row r="331" spans="1:6" x14ac:dyDescent="0.35">
      <c r="A331" s="153"/>
      <c r="B331" s="241" t="s">
        <v>48</v>
      </c>
      <c r="C331" s="242" t="s">
        <v>53</v>
      </c>
      <c r="D331" s="236"/>
      <c r="E331" s="238"/>
      <c r="F331" s="140">
        <f>Pro!$E$141</f>
        <v>0</v>
      </c>
    </row>
    <row r="332" spans="1:6" ht="15" thickBot="1" x14ac:dyDescent="0.4">
      <c r="B332" s="177" t="s">
        <v>589</v>
      </c>
      <c r="C332" s="237"/>
      <c r="D332" s="236"/>
      <c r="E332" s="238"/>
      <c r="F332" s="140">
        <f>IF(Pro!$E$142&lt;&gt;0,"X",0)</f>
        <v>0</v>
      </c>
    </row>
    <row r="333" spans="1:6" ht="15" thickBot="1" x14ac:dyDescent="0.4">
      <c r="A333" s="174" t="s">
        <v>523</v>
      </c>
      <c r="B333" s="224" t="s">
        <v>577</v>
      </c>
      <c r="C333" s="217"/>
      <c r="D333" s="243"/>
      <c r="E333" s="244"/>
      <c r="F333" s="140" t="str">
        <f>IF(Pro!$E$142&lt;&gt;0,CHAR(34)&amp;Pro!$E$142&amp;CHAR(34),"")</f>
        <v/>
      </c>
    </row>
    <row r="334" spans="1:6" x14ac:dyDescent="0.35">
      <c r="A334" s="153"/>
      <c r="B334" s="243"/>
      <c r="C334" s="217"/>
      <c r="D334" s="243"/>
      <c r="E334" s="244"/>
      <c r="F334" s="140"/>
    </row>
    <row r="335" spans="1:6" x14ac:dyDescent="0.35">
      <c r="A335" s="153"/>
      <c r="B335" s="217"/>
      <c r="C335" s="217"/>
      <c r="D335" s="217"/>
      <c r="E335" s="223"/>
      <c r="F335" s="140"/>
    </row>
    <row r="336" spans="1:6" x14ac:dyDescent="0.35">
      <c r="A336" s="145" t="s">
        <v>590</v>
      </c>
      <c r="B336" s="230" t="s">
        <v>591</v>
      </c>
      <c r="C336" s="231"/>
      <c r="D336" s="230"/>
      <c r="E336" s="232"/>
      <c r="F336" s="140"/>
    </row>
    <row r="337" spans="1:6" x14ac:dyDescent="0.35">
      <c r="A337" s="160" t="s">
        <v>592</v>
      </c>
      <c r="B337" s="161" t="s">
        <v>508</v>
      </c>
      <c r="C337" s="151"/>
      <c r="D337" s="236"/>
      <c r="E337" s="238"/>
      <c r="F337" s="140" t="str">
        <f>IF(OR(Pro!$H$152="Always",Pro!$H$152="Toujours"),"X","")</f>
        <v/>
      </c>
    </row>
    <row r="338" spans="1:6" x14ac:dyDescent="0.35">
      <c r="A338" s="153"/>
      <c r="B338" s="161" t="s">
        <v>509</v>
      </c>
      <c r="C338" s="151"/>
      <c r="D338" s="236"/>
      <c r="E338" s="238"/>
      <c r="F338" s="140" t="str">
        <f>IF(OR(Pro!$H$152="Usually",Pro!$H$152="Généralement"),"X","")</f>
        <v/>
      </c>
    </row>
    <row r="339" spans="1:6" x14ac:dyDescent="0.35">
      <c r="A339" s="153"/>
      <c r="B339" s="161" t="s">
        <v>510</v>
      </c>
      <c r="C339" s="151"/>
      <c r="D339" s="236"/>
      <c r="E339" s="238"/>
      <c r="F339" s="140" t="str">
        <f>IF(OR(Pro!$H$152="Sometimes",Pro!$H$152="Parfois"),"X","")</f>
        <v/>
      </c>
    </row>
    <row r="340" spans="1:6" x14ac:dyDescent="0.35">
      <c r="A340" s="153"/>
      <c r="B340" s="161" t="s">
        <v>511</v>
      </c>
      <c r="C340" s="151"/>
      <c r="D340" s="236"/>
      <c r="E340" s="238"/>
      <c r="F340" s="140" t="str">
        <f>IF(OR(Pro!$H$152="Never",Pro!$H$152="Jamais"),"X","")</f>
        <v/>
      </c>
    </row>
    <row r="341" spans="1:6" x14ac:dyDescent="0.35">
      <c r="A341" s="153"/>
      <c r="B341" s="217"/>
      <c r="C341" s="217"/>
      <c r="D341" s="217"/>
      <c r="E341" s="223"/>
      <c r="F341" s="140"/>
    </row>
    <row r="342" spans="1:6" x14ac:dyDescent="0.35">
      <c r="A342" s="145" t="s">
        <v>593</v>
      </c>
      <c r="B342" s="230" t="s">
        <v>594</v>
      </c>
      <c r="C342" s="231"/>
      <c r="D342" s="230"/>
      <c r="E342" s="232"/>
      <c r="F342" s="140"/>
    </row>
    <row r="343" spans="1:6" x14ac:dyDescent="0.35">
      <c r="A343" s="160" t="s">
        <v>592</v>
      </c>
      <c r="B343" s="161" t="s">
        <v>595</v>
      </c>
      <c r="C343" s="151"/>
      <c r="D343" s="161"/>
      <c r="E343" s="162"/>
      <c r="F343" s="140" t="str">
        <f>IF(OR(Pro!$H$159="0 to 5%",Pro!$H$159="De 0 à 5 %"),"X","")</f>
        <v/>
      </c>
    </row>
    <row r="344" spans="1:6" x14ac:dyDescent="0.35">
      <c r="A344" s="153"/>
      <c r="B344" s="161" t="s">
        <v>596</v>
      </c>
      <c r="C344" s="151"/>
      <c r="D344" s="161"/>
      <c r="E344" s="162"/>
      <c r="F344" s="140" t="str">
        <f>IF(OR(Pro!$H$159="6 to 10%",Pro!$H$159="De 6 à 10 %"),"X","")</f>
        <v/>
      </c>
    </row>
    <row r="345" spans="1:6" x14ac:dyDescent="0.35">
      <c r="A345" s="153"/>
      <c r="B345" s="161" t="s">
        <v>597</v>
      </c>
      <c r="C345" s="151"/>
      <c r="D345" s="161"/>
      <c r="E345" s="162"/>
      <c r="F345" s="140" t="str">
        <f>IF(OR(Pro!$H$159="11 to 15%",Pro!$H$159="De 11 à 15 %"),"X","")</f>
        <v/>
      </c>
    </row>
    <row r="346" spans="1:6" x14ac:dyDescent="0.35">
      <c r="A346" s="153"/>
      <c r="B346" s="161" t="s">
        <v>598</v>
      </c>
      <c r="C346" s="151"/>
      <c r="D346" s="161"/>
      <c r="E346" s="162"/>
      <c r="F346" s="140" t="str">
        <f>IF(OR(Pro!$H$159="16 to 20%",Pro!$H$159="De 16 à 20 %"),"X","")</f>
        <v/>
      </c>
    </row>
    <row r="347" spans="1:6" x14ac:dyDescent="0.35">
      <c r="A347" s="153"/>
      <c r="B347" s="161" t="s">
        <v>599</v>
      </c>
      <c r="C347" s="151"/>
      <c r="D347" s="161"/>
      <c r="E347" s="162"/>
      <c r="F347" s="140" t="str">
        <f>IF(OR(Pro!$H$159="21 to 25%",Pro!$H$159="De 21 à 25 %"),"X","")</f>
        <v/>
      </c>
    </row>
    <row r="348" spans="1:6" x14ac:dyDescent="0.35">
      <c r="A348" s="153"/>
      <c r="B348" s="161" t="s">
        <v>600</v>
      </c>
      <c r="C348" s="151"/>
      <c r="D348" s="161"/>
      <c r="E348" s="162"/>
      <c r="F348" s="140" t="str">
        <f>IF(OR(Pro!$H$159="More than 25%",Pro!$H$159="Plus de 25 %"),"X","")</f>
        <v/>
      </c>
    </row>
    <row r="349" spans="1:6" x14ac:dyDescent="0.35">
      <c r="A349" s="153"/>
      <c r="B349" s="217"/>
      <c r="C349" s="217"/>
      <c r="D349" s="217"/>
      <c r="E349" s="223"/>
      <c r="F349" s="140"/>
    </row>
    <row r="350" spans="1:6" ht="26.5" x14ac:dyDescent="0.35">
      <c r="A350" s="153"/>
      <c r="B350" s="245" t="s">
        <v>601</v>
      </c>
      <c r="C350" s="237"/>
      <c r="D350" s="236"/>
      <c r="E350" s="238"/>
      <c r="F350" s="140" t="str">
        <f>IF(OR(Pro!$H$159="Price would never be the primary factor",Pro!$H$159="Le prix ne sera jamais le facteur principal"),"X","")</f>
        <v/>
      </c>
    </row>
    <row r="351" spans="1:6" x14ac:dyDescent="0.35">
      <c r="A351" s="153"/>
      <c r="B351" s="237"/>
      <c r="C351" s="237"/>
      <c r="D351" s="237"/>
      <c r="E351" s="246"/>
      <c r="F351" s="140"/>
    </row>
    <row r="352" spans="1:6" x14ac:dyDescent="0.35">
      <c r="A352" s="145" t="s">
        <v>602</v>
      </c>
      <c r="B352" s="230" t="s">
        <v>603</v>
      </c>
      <c r="C352" s="231"/>
      <c r="D352" s="230"/>
      <c r="E352" s="232"/>
      <c r="F352" s="140"/>
    </row>
    <row r="353" spans="1:6" x14ac:dyDescent="0.35">
      <c r="A353" s="153"/>
      <c r="B353" s="170" t="s">
        <v>548</v>
      </c>
      <c r="C353" s="171"/>
      <c r="D353" s="170"/>
      <c r="E353" s="239"/>
      <c r="F353" s="140" t="str">
        <f>IF(OR(Pro!$H$166="China",Pro!$H$166="la Chine"),"X","")</f>
        <v/>
      </c>
    </row>
    <row r="354" spans="1:6" x14ac:dyDescent="0.35">
      <c r="A354" s="153"/>
      <c r="B354" s="170"/>
      <c r="C354" s="171"/>
      <c r="D354" s="170"/>
      <c r="E354" s="239"/>
      <c r="F354" s="140"/>
    </row>
    <row r="355" spans="1:6" x14ac:dyDescent="0.35">
      <c r="A355" s="153"/>
      <c r="B355" s="170" t="s">
        <v>550</v>
      </c>
      <c r="C355" s="171"/>
      <c r="D355" s="170"/>
      <c r="E355" s="239"/>
      <c r="F355" s="140" t="str">
        <f>IF(OR(Pro!$H$166="United States",Pro!$H$166="États-Unis"),"X","")</f>
        <v/>
      </c>
    </row>
    <row r="356" spans="1:6" x14ac:dyDescent="0.35">
      <c r="A356" s="153"/>
      <c r="B356" s="170" t="s">
        <v>551</v>
      </c>
      <c r="C356" s="171"/>
      <c r="D356" s="170"/>
      <c r="E356" s="239"/>
      <c r="F356" s="140" t="str">
        <f>IF(OR(Pro!$H$166="Other Countries",Pro!$H$166="Autres pays"),"X","")</f>
        <v/>
      </c>
    </row>
    <row r="357" spans="1:6" x14ac:dyDescent="0.35">
      <c r="A357" s="153"/>
      <c r="B357" s="247" t="s">
        <v>551</v>
      </c>
      <c r="C357" s="171"/>
      <c r="D357" s="170"/>
      <c r="E357" s="239"/>
      <c r="F357" s="140" t="str">
        <f>IF(OR(F356="X",Pro!H168&lt;&gt;0),Pro!H168,"")</f>
        <v/>
      </c>
    </row>
    <row r="358" spans="1:6" x14ac:dyDescent="0.35">
      <c r="A358" s="153"/>
      <c r="B358" s="171"/>
      <c r="C358" s="171"/>
      <c r="D358" s="171"/>
      <c r="E358" s="248"/>
      <c r="F358" s="140"/>
    </row>
    <row r="359" spans="1:6" x14ac:dyDescent="0.35">
      <c r="A359" s="145" t="s">
        <v>604</v>
      </c>
      <c r="B359" s="230" t="s">
        <v>605</v>
      </c>
      <c r="C359" s="231"/>
      <c r="D359" s="230"/>
      <c r="E359" s="232"/>
    </row>
    <row r="360" spans="1:6" x14ac:dyDescent="0.35">
      <c r="A360" s="160" t="s">
        <v>606</v>
      </c>
      <c r="B360" s="230">
        <v>2023</v>
      </c>
      <c r="C360" s="231"/>
      <c r="D360" s="230"/>
      <c r="E360" s="232"/>
    </row>
    <row r="361" spans="1:6" x14ac:dyDescent="0.35">
      <c r="A361" s="145"/>
      <c r="B361" s="170" t="s">
        <v>607</v>
      </c>
      <c r="C361" s="171"/>
      <c r="D361" s="170"/>
      <c r="E361" s="239"/>
      <c r="F361" s="250">
        <f>SUM(Pro!$H$23,Pro!$H$26,Pro!$H$29,Pro!$H$32,Pro!$H$35,Pro!$H$38)</f>
        <v>0</v>
      </c>
    </row>
    <row r="362" spans="1:6" x14ac:dyDescent="0.35">
      <c r="A362" s="145"/>
      <c r="B362" s="161" t="s">
        <v>608</v>
      </c>
      <c r="C362" s="151"/>
      <c r="D362" s="161"/>
      <c r="E362" s="162"/>
      <c r="F362" s="250">
        <f>SUM(Pro!$H$24,Pro!$H$27,Pro!$H$30,Pro!$H$33,Pro!$H$36,Pro!$H$39)</f>
        <v>0</v>
      </c>
    </row>
    <row r="363" spans="1:6" x14ac:dyDescent="0.35">
      <c r="A363" s="145"/>
      <c r="B363" s="251" t="s">
        <v>609</v>
      </c>
      <c r="C363" s="146"/>
      <c r="D363" s="251"/>
      <c r="E363" s="252"/>
      <c r="F363" s="253">
        <f>IFERROR($F$362/$F$361,0)</f>
        <v>0</v>
      </c>
    </row>
    <row r="364" spans="1:6" x14ac:dyDescent="0.35">
      <c r="F364" s="138"/>
    </row>
    <row r="365" spans="1:6" x14ac:dyDescent="0.35">
      <c r="B365" s="230">
        <v>2024</v>
      </c>
      <c r="C365" s="231"/>
      <c r="D365" s="230"/>
      <c r="E365" s="232"/>
    </row>
    <row r="366" spans="1:6" x14ac:dyDescent="0.35">
      <c r="B366" s="170" t="s">
        <v>607</v>
      </c>
      <c r="C366" s="171"/>
      <c r="D366" s="170"/>
      <c r="E366" s="239"/>
      <c r="F366" s="250">
        <f>SUM(Pro!$I$23,Pro!$I$26,Pro!$I$29,Pro!$I$32,Pro!$I$35,Pro!$I$38)</f>
        <v>0</v>
      </c>
    </row>
    <row r="367" spans="1:6" x14ac:dyDescent="0.35">
      <c r="B367" s="161" t="s">
        <v>608</v>
      </c>
      <c r="C367" s="151"/>
      <c r="D367" s="161"/>
      <c r="E367" s="162"/>
      <c r="F367" s="250">
        <f>SUM(Pro!$I$24,Pro!$I$27,Pro!$I$30,Pro!$I$33,Pro!$I$36,Pro!$I$39)</f>
        <v>0</v>
      </c>
    </row>
    <row r="368" spans="1:6" x14ac:dyDescent="0.35">
      <c r="B368" s="251" t="s">
        <v>609</v>
      </c>
      <c r="C368" s="146"/>
      <c r="D368" s="251"/>
      <c r="E368" s="252"/>
      <c r="F368" s="253">
        <f>IFERROR($F$367/$F$366,0)</f>
        <v>0</v>
      </c>
    </row>
    <row r="369" spans="2:6" x14ac:dyDescent="0.35">
      <c r="F369" s="138"/>
    </row>
    <row r="370" spans="2:6" x14ac:dyDescent="0.35">
      <c r="B370" s="230">
        <v>2025</v>
      </c>
      <c r="C370" s="231"/>
      <c r="D370" s="230"/>
      <c r="E370" s="232"/>
    </row>
    <row r="371" spans="2:6" x14ac:dyDescent="0.35">
      <c r="B371" s="170" t="s">
        <v>607</v>
      </c>
      <c r="C371" s="171"/>
      <c r="D371" s="170"/>
      <c r="E371" s="239"/>
      <c r="F371" s="250">
        <f>SUM(Pro!$J$23,Pro!$J$26,Pro!$J$29,Pro!$J$32,Pro!$J$35,Pro!$J$38)</f>
        <v>0</v>
      </c>
    </row>
    <row r="372" spans="2:6" x14ac:dyDescent="0.35">
      <c r="B372" s="161" t="s">
        <v>608</v>
      </c>
      <c r="C372" s="151"/>
      <c r="D372" s="161"/>
      <c r="E372" s="162"/>
      <c r="F372" s="250">
        <f>SUM(Pro!$J$24,Pro!$J$27,Pro!$J$30,Pro!$J$33,Pro!$J$36,Pro!$J$39)</f>
        <v>0</v>
      </c>
    </row>
    <row r="373" spans="2:6" x14ac:dyDescent="0.35">
      <c r="B373" s="251" t="s">
        <v>609</v>
      </c>
      <c r="C373" s="146"/>
      <c r="D373" s="251"/>
      <c r="E373" s="252"/>
      <c r="F373" s="253">
        <f>IFERROR($F$372/$F$371,0)</f>
        <v>0</v>
      </c>
    </row>
    <row r="374" spans="2:6" x14ac:dyDescent="0.35">
      <c r="B374" s="255"/>
      <c r="C374" s="146"/>
      <c r="D374" s="255"/>
      <c r="E374" s="256"/>
      <c r="F374" s="257"/>
    </row>
    <row r="375" spans="2:6" x14ac:dyDescent="0.35">
      <c r="B375" s="230" t="s">
        <v>610</v>
      </c>
      <c r="C375" s="231"/>
      <c r="D375" s="230"/>
      <c r="E375" s="232"/>
      <c r="F375" s="168"/>
    </row>
    <row r="376" spans="2:6" x14ac:dyDescent="0.35">
      <c r="B376" s="170" t="s">
        <v>607</v>
      </c>
      <c r="C376" s="171"/>
      <c r="D376" s="170"/>
      <c r="E376" s="239"/>
      <c r="F376" s="250">
        <f>SUM(Pro!$K$23,Pro!$K$26,Pro!$K$29,Pro!$K$32,Pro!$K$35,Pro!$K$38)</f>
        <v>0</v>
      </c>
    </row>
    <row r="377" spans="2:6" x14ac:dyDescent="0.35">
      <c r="B377" s="161" t="s">
        <v>608</v>
      </c>
      <c r="C377" s="151"/>
      <c r="D377" s="161"/>
      <c r="E377" s="162"/>
      <c r="F377" s="250">
        <f>SUM(Pro!$K$24,Pro!$K$27,Pro!$K$30,Pro!$K$33,Pro!$K$36,Pro!$K$39)</f>
        <v>0</v>
      </c>
    </row>
    <row r="378" spans="2:6" x14ac:dyDescent="0.35">
      <c r="B378" s="251" t="s">
        <v>609</v>
      </c>
      <c r="C378" s="146"/>
      <c r="D378" s="251"/>
      <c r="E378" s="252"/>
      <c r="F378" s="253">
        <f>IFERROR($F$377/$F$376,0)</f>
        <v>0</v>
      </c>
    </row>
    <row r="379" spans="2:6" x14ac:dyDescent="0.35">
      <c r="B379" s="255"/>
      <c r="C379" s="146"/>
      <c r="D379" s="255"/>
      <c r="E379" s="256"/>
      <c r="F379" s="257"/>
    </row>
    <row r="380" spans="2:6" x14ac:dyDescent="0.35">
      <c r="B380" s="230" t="s">
        <v>611</v>
      </c>
      <c r="C380" s="231"/>
      <c r="D380" s="230"/>
      <c r="E380" s="232"/>
    </row>
    <row r="381" spans="2:6" x14ac:dyDescent="0.35">
      <c r="B381" s="170" t="s">
        <v>607</v>
      </c>
      <c r="C381" s="171"/>
      <c r="D381" s="170"/>
      <c r="E381" s="239"/>
      <c r="F381" s="250">
        <f>SUM(Pro!$L$23,Pro!$L$26,Pro!$L$29,Pro!$L$32,Pro!$L$35,Pro!$L$38)</f>
        <v>0</v>
      </c>
    </row>
    <row r="382" spans="2:6" x14ac:dyDescent="0.35">
      <c r="B382" s="161" t="s">
        <v>608</v>
      </c>
      <c r="C382" s="151"/>
      <c r="D382" s="161"/>
      <c r="E382" s="162"/>
      <c r="F382" s="250">
        <f>SUM(Pro!$L$24,Pro!$L$27,Pro!$L$30,Pro!$L$33,Pro!$L$36,Pro!$L$39)</f>
        <v>0</v>
      </c>
    </row>
    <row r="383" spans="2:6" x14ac:dyDescent="0.35">
      <c r="B383" s="251" t="s">
        <v>609</v>
      </c>
      <c r="C383" s="146"/>
      <c r="D383" s="251"/>
      <c r="E383" s="252"/>
      <c r="F383" s="253">
        <f>IFERROR($F$382/$F$381,0)</f>
        <v>0</v>
      </c>
    </row>
    <row r="384" spans="2:6" x14ac:dyDescent="0.35">
      <c r="B384" s="255"/>
      <c r="C384" s="146"/>
      <c r="D384" s="255"/>
      <c r="E384" s="256"/>
      <c r="F384" s="257"/>
    </row>
    <row r="385" spans="1:6" x14ac:dyDescent="0.35">
      <c r="A385" s="145" t="s">
        <v>604</v>
      </c>
      <c r="B385" s="230" t="s">
        <v>612</v>
      </c>
      <c r="C385" s="231"/>
      <c r="D385" s="230"/>
      <c r="E385" s="232"/>
      <c r="F385" s="138"/>
    </row>
    <row r="386" spans="1:6" x14ac:dyDescent="0.35">
      <c r="A386" s="160" t="s">
        <v>606</v>
      </c>
      <c r="B386" s="161" t="s">
        <v>546</v>
      </c>
      <c r="C386" s="151"/>
      <c r="D386" s="170"/>
      <c r="E386" s="239"/>
      <c r="F386" s="258">
        <f>IFERROR(Pro!$H$23/$F$361,0)</f>
        <v>0</v>
      </c>
    </row>
    <row r="387" spans="1:6" x14ac:dyDescent="0.35">
      <c r="B387" s="170" t="s">
        <v>548</v>
      </c>
      <c r="C387" s="171"/>
      <c r="D387" s="170"/>
      <c r="E387" s="239"/>
      <c r="F387" s="258">
        <f>IFERROR(Pro!$H$26/$F$361,0)</f>
        <v>0</v>
      </c>
    </row>
    <row r="388" spans="1:6" x14ac:dyDescent="0.35">
      <c r="B388" s="170" t="s">
        <v>550</v>
      </c>
      <c r="C388" s="171"/>
      <c r="D388" s="170"/>
      <c r="E388" s="239"/>
      <c r="F388" s="258">
        <f>IFERROR(Pro!$H$29/$F$361,0)</f>
        <v>0</v>
      </c>
    </row>
    <row r="389" spans="1:6" x14ac:dyDescent="0.35">
      <c r="B389" s="247" t="s">
        <v>552</v>
      </c>
      <c r="C389" s="171"/>
      <c r="D389" s="170"/>
      <c r="E389" s="239"/>
      <c r="F389" s="258">
        <f>IFERROR(Pro!$H$32/$F$361,0)</f>
        <v>0</v>
      </c>
    </row>
    <row r="390" spans="1:6" x14ac:dyDescent="0.35">
      <c r="B390" s="259" t="s">
        <v>613</v>
      </c>
      <c r="C390" s="171"/>
      <c r="D390" s="170"/>
      <c r="E390" s="239"/>
      <c r="F390" s="258" t="str">
        <f>IF(Pro!$B$33&lt;&gt;0,Pro!$B$33,"")</f>
        <v/>
      </c>
    </row>
    <row r="391" spans="1:6" x14ac:dyDescent="0.35">
      <c r="B391" s="170" t="s">
        <v>614</v>
      </c>
      <c r="C391" s="171"/>
      <c r="D391" s="170"/>
      <c r="E391" s="239"/>
      <c r="F391" s="258">
        <f>IFERROR(SUM(Pro!$H$35,Pro!$H$38)/$F$361,0)</f>
        <v>0</v>
      </c>
    </row>
    <row r="392" spans="1:6" x14ac:dyDescent="0.35">
      <c r="B392" s="170"/>
      <c r="C392" s="171"/>
      <c r="D392" s="170"/>
      <c r="E392" s="239"/>
      <c r="F392" s="258"/>
    </row>
    <row r="393" spans="1:6" x14ac:dyDescent="0.35">
      <c r="B393" s="230" t="s">
        <v>615</v>
      </c>
      <c r="C393" s="171"/>
      <c r="D393" s="170"/>
      <c r="E393" s="239"/>
    </row>
    <row r="394" spans="1:6" x14ac:dyDescent="0.35">
      <c r="B394" s="161" t="s">
        <v>546</v>
      </c>
      <c r="C394" s="171"/>
      <c r="D394" s="170"/>
      <c r="E394" s="239"/>
      <c r="F394" s="258">
        <f>IFERROR(Pro!$I$23/$F$366,0)</f>
        <v>0</v>
      </c>
    </row>
    <row r="395" spans="1:6" x14ac:dyDescent="0.35">
      <c r="B395" s="170" t="s">
        <v>548</v>
      </c>
      <c r="C395" s="171"/>
      <c r="D395" s="170"/>
      <c r="E395" s="239"/>
      <c r="F395" s="258">
        <f>IFERROR(Pro!$I$26/$F$366,0)</f>
        <v>0</v>
      </c>
    </row>
    <row r="396" spans="1:6" x14ac:dyDescent="0.35">
      <c r="B396" s="170" t="s">
        <v>550</v>
      </c>
      <c r="C396" s="171"/>
      <c r="D396" s="170"/>
      <c r="E396" s="239"/>
      <c r="F396" s="258">
        <f>IFERROR(Pro!$I$29/$F$366,0)</f>
        <v>0</v>
      </c>
    </row>
    <row r="397" spans="1:6" x14ac:dyDescent="0.35">
      <c r="B397" s="247" t="s">
        <v>552</v>
      </c>
      <c r="C397" s="171"/>
      <c r="D397" s="170"/>
      <c r="E397" s="239"/>
      <c r="F397" s="258">
        <f>IFERROR(Pro!$I$32/$F$366,0)</f>
        <v>0</v>
      </c>
    </row>
    <row r="398" spans="1:6" x14ac:dyDescent="0.35">
      <c r="B398" s="259" t="s">
        <v>613</v>
      </c>
      <c r="C398" s="171"/>
      <c r="D398" s="170"/>
      <c r="E398" s="239"/>
      <c r="F398" s="258" t="str">
        <f>IF(Pro!$B$33&lt;&gt;0,Pro!$B$33,"")</f>
        <v/>
      </c>
    </row>
    <row r="399" spans="1:6" x14ac:dyDescent="0.35">
      <c r="B399" s="170" t="s">
        <v>614</v>
      </c>
      <c r="C399" s="171"/>
      <c r="D399" s="170"/>
      <c r="E399" s="239"/>
      <c r="F399" s="258">
        <f>IFERROR(SUM(Pro!$I$35,Pro!$I$38)/$F$366,0)</f>
        <v>0</v>
      </c>
    </row>
    <row r="400" spans="1:6" x14ac:dyDescent="0.35">
      <c r="B400" s="170"/>
      <c r="C400" s="171"/>
      <c r="D400" s="170"/>
      <c r="E400" s="239"/>
      <c r="F400" s="258"/>
    </row>
    <row r="401" spans="2:6" x14ac:dyDescent="0.35">
      <c r="B401" s="230" t="s">
        <v>616</v>
      </c>
      <c r="C401" s="171"/>
      <c r="D401" s="170"/>
      <c r="E401" s="239"/>
    </row>
    <row r="402" spans="2:6" x14ac:dyDescent="0.35">
      <c r="B402" s="161" t="s">
        <v>546</v>
      </c>
      <c r="C402" s="171"/>
      <c r="D402" s="170"/>
      <c r="E402" s="239"/>
      <c r="F402" s="258">
        <f>IFERROR(Pro!$J$23/$F$371,0)</f>
        <v>0</v>
      </c>
    </row>
    <row r="403" spans="2:6" x14ac:dyDescent="0.35">
      <c r="B403" s="170" t="s">
        <v>548</v>
      </c>
      <c r="C403" s="171"/>
      <c r="D403" s="170"/>
      <c r="E403" s="239"/>
      <c r="F403" s="258">
        <f>IFERROR(Pro!$J$26/$F$371,0)</f>
        <v>0</v>
      </c>
    </row>
    <row r="404" spans="2:6" x14ac:dyDescent="0.35">
      <c r="B404" s="170" t="s">
        <v>550</v>
      </c>
      <c r="C404" s="171"/>
      <c r="D404" s="170"/>
      <c r="E404" s="239"/>
      <c r="F404" s="258">
        <f>IFERROR(Pro!$J$29/$F$371,0)</f>
        <v>0</v>
      </c>
    </row>
    <row r="405" spans="2:6" x14ac:dyDescent="0.35">
      <c r="B405" s="247" t="s">
        <v>552</v>
      </c>
      <c r="C405" s="171"/>
      <c r="D405" s="170"/>
      <c r="E405" s="239"/>
      <c r="F405" s="258">
        <f>IFERROR(Pro!$J$32/$F$371,0)</f>
        <v>0</v>
      </c>
    </row>
    <row r="406" spans="2:6" x14ac:dyDescent="0.35">
      <c r="B406" s="259" t="s">
        <v>613</v>
      </c>
      <c r="C406" s="171"/>
      <c r="D406" s="170"/>
      <c r="E406" s="239"/>
      <c r="F406" s="258" t="str">
        <f>IF(Pro!$B$33&lt;&gt;0,Pro!$B$33,"")</f>
        <v/>
      </c>
    </row>
    <row r="407" spans="2:6" x14ac:dyDescent="0.35">
      <c r="B407" s="170" t="s">
        <v>614</v>
      </c>
      <c r="C407" s="171"/>
      <c r="D407" s="170"/>
      <c r="E407" s="239"/>
      <c r="F407" s="258">
        <f>IFERROR(SUM(Pro!$J$35,Pro!$J$38)/$F$371,0)</f>
        <v>0</v>
      </c>
    </row>
    <row r="408" spans="2:6" x14ac:dyDescent="0.35">
      <c r="B408" s="170"/>
      <c r="C408" s="171"/>
      <c r="D408" s="170"/>
      <c r="E408" s="239"/>
      <c r="F408" s="258"/>
    </row>
    <row r="409" spans="2:6" x14ac:dyDescent="0.35">
      <c r="B409" s="230" t="s">
        <v>617</v>
      </c>
      <c r="C409" s="171"/>
      <c r="D409" s="170"/>
      <c r="E409" s="239"/>
    </row>
    <row r="410" spans="2:6" x14ac:dyDescent="0.35">
      <c r="B410" s="161" t="s">
        <v>546</v>
      </c>
      <c r="C410" s="171"/>
      <c r="D410" s="170"/>
      <c r="E410" s="239"/>
      <c r="F410" s="258">
        <f>IFERROR(Pro!$K$23/$F$376,0)</f>
        <v>0</v>
      </c>
    </row>
    <row r="411" spans="2:6" x14ac:dyDescent="0.35">
      <c r="B411" s="170" t="s">
        <v>548</v>
      </c>
      <c r="C411" s="171"/>
      <c r="D411" s="170"/>
      <c r="E411" s="239"/>
      <c r="F411" s="258">
        <f>IFERROR(Pro!$K$26/$F$376,0)</f>
        <v>0</v>
      </c>
    </row>
    <row r="412" spans="2:6" x14ac:dyDescent="0.35">
      <c r="B412" s="170" t="s">
        <v>550</v>
      </c>
      <c r="C412" s="171"/>
      <c r="D412" s="170"/>
      <c r="E412" s="239"/>
      <c r="F412" s="258">
        <f>IFERROR(Pro!$K$29/$F$376,0)</f>
        <v>0</v>
      </c>
    </row>
    <row r="413" spans="2:6" x14ac:dyDescent="0.35">
      <c r="B413" s="247" t="s">
        <v>552</v>
      </c>
      <c r="C413" s="171"/>
      <c r="D413" s="170"/>
      <c r="E413" s="239"/>
      <c r="F413" s="258">
        <f>IFERROR(Pro!$K$32/$F$376,0)</f>
        <v>0</v>
      </c>
    </row>
    <row r="414" spans="2:6" x14ac:dyDescent="0.35">
      <c r="B414" s="259" t="s">
        <v>613</v>
      </c>
      <c r="C414" s="171"/>
      <c r="D414" s="170"/>
      <c r="E414" s="239"/>
      <c r="F414" s="258" t="str">
        <f>IF(Pro!$B$33&lt;&gt;0,Pro!$B$33,"")</f>
        <v/>
      </c>
    </row>
    <row r="415" spans="2:6" x14ac:dyDescent="0.35">
      <c r="B415" s="170" t="s">
        <v>614</v>
      </c>
      <c r="C415" s="171"/>
      <c r="D415" s="170"/>
      <c r="E415" s="239"/>
      <c r="F415" s="258">
        <f>IFERROR(SUM(Pro!$K$35,Pro!$K$38)/$F$376,0)</f>
        <v>0</v>
      </c>
    </row>
    <row r="416" spans="2:6" x14ac:dyDescent="0.35">
      <c r="B416" s="170"/>
      <c r="C416" s="171"/>
      <c r="D416" s="170"/>
      <c r="E416" s="239"/>
      <c r="F416" s="258"/>
    </row>
    <row r="417" spans="1:6" x14ac:dyDescent="0.35">
      <c r="B417" s="230" t="s">
        <v>618</v>
      </c>
      <c r="C417" s="231"/>
      <c r="D417" s="230"/>
      <c r="E417" s="232"/>
    </row>
    <row r="418" spans="1:6" x14ac:dyDescent="0.35">
      <c r="A418" s="145"/>
      <c r="B418" s="161" t="s">
        <v>546</v>
      </c>
      <c r="C418" s="171"/>
      <c r="D418" s="170"/>
      <c r="E418" s="239"/>
      <c r="F418" s="258">
        <f>IFERROR(Pro!$L$23/$F$381,0)</f>
        <v>0</v>
      </c>
    </row>
    <row r="419" spans="1:6" x14ac:dyDescent="0.35">
      <c r="A419" s="153"/>
      <c r="B419" s="170" t="s">
        <v>548</v>
      </c>
      <c r="C419" s="171"/>
      <c r="D419" s="170"/>
      <c r="E419" s="239"/>
      <c r="F419" s="258">
        <f>IFERROR(Pro!$L$26/$F$381,0)</f>
        <v>0</v>
      </c>
    </row>
    <row r="420" spans="1:6" x14ac:dyDescent="0.35">
      <c r="B420" s="170" t="s">
        <v>550</v>
      </c>
      <c r="C420" s="171"/>
      <c r="D420" s="170"/>
      <c r="E420" s="239"/>
      <c r="F420" s="258">
        <f>IFERROR(Pro!$L$29/$F$381,0)</f>
        <v>0</v>
      </c>
    </row>
    <row r="421" spans="1:6" x14ac:dyDescent="0.35">
      <c r="B421" s="247" t="s">
        <v>552</v>
      </c>
      <c r="C421" s="171"/>
      <c r="D421" s="170"/>
      <c r="E421" s="239"/>
      <c r="F421" s="258">
        <f>IFERROR(Pro!$L$32/$F$381,0)</f>
        <v>0</v>
      </c>
    </row>
    <row r="422" spans="1:6" x14ac:dyDescent="0.35">
      <c r="B422" s="259" t="s">
        <v>613</v>
      </c>
      <c r="C422" s="171"/>
      <c r="D422" s="170"/>
      <c r="E422" s="239"/>
      <c r="F422" s="258" t="str">
        <f>IF(Pro!$B$33&lt;&gt;0,Pro!$B$33,"")</f>
        <v/>
      </c>
    </row>
    <row r="423" spans="1:6" x14ac:dyDescent="0.35">
      <c r="B423" s="170" t="s">
        <v>614</v>
      </c>
      <c r="C423" s="171"/>
      <c r="D423" s="170"/>
      <c r="E423" s="239"/>
      <c r="F423" s="258">
        <f>IFERROR(SUM(Pro!$L$35,Pro!$L$38)/$F$381,0)</f>
        <v>0</v>
      </c>
    </row>
    <row r="424" spans="1:6" x14ac:dyDescent="0.35">
      <c r="F424" s="138"/>
    </row>
    <row r="425" spans="1:6" x14ac:dyDescent="0.35">
      <c r="A425" s="145" t="s">
        <v>619</v>
      </c>
      <c r="B425" s="230" t="s">
        <v>620</v>
      </c>
      <c r="C425" s="231"/>
      <c r="D425" s="230"/>
      <c r="E425" s="232"/>
      <c r="F425" s="138"/>
    </row>
    <row r="426" spans="1:6" x14ac:dyDescent="0.35">
      <c r="A426" s="160" t="s">
        <v>606</v>
      </c>
      <c r="B426" s="170" t="s">
        <v>515</v>
      </c>
      <c r="C426" s="171"/>
      <c r="D426" s="170"/>
      <c r="E426" s="239"/>
      <c r="F426" s="138" t="str">
        <f>IF(OR(Pro!$E$78="X",Pro!$E$79="X",Pro!$E$80="X",Pro!$E$81="X",Pro!$E$82="X"),"X","")</f>
        <v/>
      </c>
    </row>
    <row r="427" spans="1:6" x14ac:dyDescent="0.35">
      <c r="A427" s="153"/>
      <c r="B427" s="170" t="s">
        <v>516</v>
      </c>
      <c r="C427" s="171"/>
      <c r="D427" s="170"/>
      <c r="E427" s="239"/>
      <c r="F427" s="138" t="str">
        <f>IF($F$426="X","","X")</f>
        <v>X</v>
      </c>
    </row>
    <row r="428" spans="1:6" x14ac:dyDescent="0.35">
      <c r="B428" s="170"/>
      <c r="C428" s="171"/>
      <c r="D428" s="170"/>
      <c r="E428" s="239"/>
      <c r="F428" s="138"/>
    </row>
    <row r="429" spans="1:6" x14ac:dyDescent="0.35">
      <c r="B429" s="170" t="s">
        <v>546</v>
      </c>
      <c r="C429" s="171"/>
      <c r="D429" s="170"/>
      <c r="E429" s="239"/>
      <c r="F429" s="138">
        <f>Pro!$E$79</f>
        <v>0</v>
      </c>
    </row>
    <row r="430" spans="1:6" x14ac:dyDescent="0.35">
      <c r="B430" s="170" t="s">
        <v>548</v>
      </c>
      <c r="C430" s="171"/>
      <c r="D430" s="170"/>
      <c r="E430" s="239"/>
      <c r="F430" s="138">
        <f>Pro!$E$80</f>
        <v>0</v>
      </c>
    </row>
    <row r="431" spans="1:6" x14ac:dyDescent="0.35">
      <c r="B431" s="170" t="s">
        <v>550</v>
      </c>
      <c r="C431" s="171"/>
      <c r="D431" s="170"/>
      <c r="E431" s="239"/>
      <c r="F431" s="138">
        <f>Pro!$E$81</f>
        <v>0</v>
      </c>
    </row>
    <row r="432" spans="1:6" x14ac:dyDescent="0.35">
      <c r="B432" s="170"/>
      <c r="C432" s="171"/>
      <c r="D432" s="170"/>
      <c r="E432" s="239"/>
      <c r="F432" s="138"/>
    </row>
    <row r="433" spans="1:6" x14ac:dyDescent="0.35">
      <c r="B433" s="247" t="s">
        <v>552</v>
      </c>
      <c r="C433" s="171"/>
      <c r="D433" s="170"/>
      <c r="E433" s="239"/>
      <c r="F433" s="138">
        <f>Pro!$E$82</f>
        <v>0</v>
      </c>
    </row>
    <row r="434" spans="1:6" x14ac:dyDescent="0.35">
      <c r="B434" s="170"/>
      <c r="C434" s="171"/>
      <c r="D434" s="170"/>
      <c r="E434" s="239"/>
      <c r="F434" s="138"/>
    </row>
    <row r="435" spans="1:6" x14ac:dyDescent="0.35">
      <c r="A435" s="145" t="s">
        <v>619</v>
      </c>
      <c r="B435" s="230" t="s">
        <v>621</v>
      </c>
      <c r="C435" s="231"/>
      <c r="D435" s="230"/>
      <c r="E435" s="232"/>
      <c r="F435" s="138"/>
    </row>
    <row r="436" spans="1:6" x14ac:dyDescent="0.35">
      <c r="A436" s="160" t="s">
        <v>606</v>
      </c>
      <c r="B436" s="170" t="s">
        <v>515</v>
      </c>
      <c r="C436" s="171"/>
      <c r="D436" s="170"/>
      <c r="E436" s="239"/>
      <c r="F436" s="138" t="str">
        <f>IF(OR(Pro!$G$78="X",Pro!$G$79="X",Pro!$G$80="X",Pro!$G$81="X",Pro!$G$82="X"),"X","")</f>
        <v/>
      </c>
    </row>
    <row r="437" spans="1:6" x14ac:dyDescent="0.35">
      <c r="A437" s="153"/>
      <c r="B437" s="170" t="s">
        <v>516</v>
      </c>
      <c r="C437" s="171"/>
      <c r="D437" s="170"/>
      <c r="E437" s="239"/>
      <c r="F437" s="138" t="str">
        <f>IF($F$436="X","","X")</f>
        <v>X</v>
      </c>
    </row>
    <row r="438" spans="1:6" x14ac:dyDescent="0.35">
      <c r="B438" s="170"/>
      <c r="C438" s="171"/>
      <c r="D438" s="170"/>
      <c r="E438" s="239"/>
      <c r="F438" s="138"/>
    </row>
    <row r="439" spans="1:6" x14ac:dyDescent="0.35">
      <c r="B439" s="170" t="s">
        <v>546</v>
      </c>
      <c r="C439" s="171"/>
      <c r="D439" s="170"/>
      <c r="E439" s="239"/>
      <c r="F439" s="138">
        <f>Pro!$G$79</f>
        <v>0</v>
      </c>
    </row>
    <row r="440" spans="1:6" x14ac:dyDescent="0.35">
      <c r="B440" s="170" t="s">
        <v>548</v>
      </c>
      <c r="C440" s="171"/>
      <c r="D440" s="170"/>
      <c r="E440" s="239"/>
      <c r="F440" s="138">
        <f>Pro!$G$80</f>
        <v>0</v>
      </c>
    </row>
    <row r="441" spans="1:6" x14ac:dyDescent="0.35">
      <c r="B441" s="170" t="s">
        <v>550</v>
      </c>
      <c r="C441" s="171"/>
      <c r="D441" s="170"/>
      <c r="E441" s="239"/>
      <c r="F441" s="138">
        <f>Pro!$G$81</f>
        <v>0</v>
      </c>
    </row>
    <row r="442" spans="1:6" x14ac:dyDescent="0.35">
      <c r="B442" s="170"/>
      <c r="C442" s="171"/>
      <c r="D442" s="170"/>
      <c r="E442" s="239"/>
      <c r="F442" s="138"/>
    </row>
    <row r="443" spans="1:6" x14ac:dyDescent="0.35">
      <c r="B443" s="247" t="s">
        <v>552</v>
      </c>
      <c r="C443" s="171"/>
      <c r="D443" s="170"/>
      <c r="E443" s="239"/>
      <c r="F443" s="138">
        <f>Pro!$G$82</f>
        <v>0</v>
      </c>
    </row>
    <row r="444" spans="1:6" x14ac:dyDescent="0.35">
      <c r="B444" s="170"/>
      <c r="C444" s="171"/>
      <c r="D444" s="170"/>
      <c r="E444" s="239"/>
      <c r="F444" s="138"/>
    </row>
    <row r="445" spans="1:6" x14ac:dyDescent="0.35">
      <c r="A445" s="145" t="s">
        <v>622</v>
      </c>
      <c r="B445" s="230" t="s">
        <v>623</v>
      </c>
      <c r="C445" s="231" t="s">
        <v>624</v>
      </c>
      <c r="D445" s="230"/>
      <c r="E445" s="232"/>
      <c r="F445" s="138"/>
    </row>
    <row r="446" spans="1:6" x14ac:dyDescent="0.35">
      <c r="A446" s="160" t="s">
        <v>521</v>
      </c>
      <c r="B446" s="170" t="s">
        <v>515</v>
      </c>
      <c r="C446" s="171"/>
      <c r="D446" s="170"/>
      <c r="E446" s="239"/>
      <c r="F446" s="138" t="str">
        <f>IF(OR(Pro!$D$178="Yes",Pro!$D$178="Oui"),"X","")</f>
        <v/>
      </c>
    </row>
    <row r="447" spans="1:6" x14ac:dyDescent="0.35">
      <c r="A447" s="260"/>
      <c r="B447" s="170" t="s">
        <v>516</v>
      </c>
      <c r="C447" s="171"/>
      <c r="D447" s="170"/>
      <c r="E447" s="239"/>
      <c r="F447" s="138" t="str">
        <f>IF(OR(Pro!$D$178="No",Pro!$D$178="Non"),"X","")</f>
        <v/>
      </c>
    </row>
    <row r="448" spans="1:6" x14ac:dyDescent="0.35">
      <c r="B448" s="170"/>
      <c r="C448" s="171"/>
      <c r="D448" s="170"/>
      <c r="E448" s="239"/>
      <c r="F448" s="138"/>
    </row>
    <row r="449" spans="1:6" x14ac:dyDescent="0.35">
      <c r="A449" s="145" t="s">
        <v>625</v>
      </c>
      <c r="B449" s="230" t="s">
        <v>626</v>
      </c>
      <c r="C449" s="231"/>
      <c r="D449" s="230"/>
      <c r="E449" s="232"/>
      <c r="F449" s="138"/>
    </row>
    <row r="450" spans="1:6" x14ac:dyDescent="0.35">
      <c r="A450" s="153"/>
      <c r="B450" s="261">
        <v>20.25</v>
      </c>
      <c r="C450" s="262"/>
      <c r="D450" s="261"/>
      <c r="E450" s="263"/>
      <c r="F450" s="264">
        <f>Pro!$E$239</f>
        <v>0</v>
      </c>
    </row>
    <row r="451" spans="1:6" x14ac:dyDescent="0.35">
      <c r="A451" s="153"/>
      <c r="B451" s="170"/>
      <c r="C451" s="171"/>
      <c r="D451" s="170"/>
      <c r="E451" s="239"/>
      <c r="F451" s="138"/>
    </row>
    <row r="452" spans="1:6" x14ac:dyDescent="0.35">
      <c r="A452" s="145" t="s">
        <v>627</v>
      </c>
      <c r="B452" s="230" t="s">
        <v>628</v>
      </c>
      <c r="C452" s="231"/>
      <c r="D452" s="230"/>
      <c r="E452" s="232"/>
      <c r="F452" s="138"/>
    </row>
    <row r="453" spans="1:6" x14ac:dyDescent="0.35">
      <c r="A453" s="153"/>
      <c r="B453" s="170" t="s">
        <v>629</v>
      </c>
      <c r="C453" s="171"/>
      <c r="D453" s="170"/>
      <c r="E453" s="239"/>
      <c r="F453" s="265">
        <f>Pro!$E$185</f>
        <v>1</v>
      </c>
    </row>
    <row r="454" spans="1:6" x14ac:dyDescent="0.35">
      <c r="F454" s="138"/>
    </row>
    <row r="455" spans="1:6" x14ac:dyDescent="0.35">
      <c r="A455" s="145" t="s">
        <v>630</v>
      </c>
      <c r="B455" s="230" t="s">
        <v>631</v>
      </c>
      <c r="C455" s="231" t="s">
        <v>632</v>
      </c>
      <c r="D455" s="230"/>
      <c r="E455" s="232"/>
      <c r="F455" s="138"/>
    </row>
    <row r="456" spans="1:6" x14ac:dyDescent="0.35">
      <c r="A456" s="160" t="s">
        <v>521</v>
      </c>
      <c r="B456" s="170" t="s">
        <v>515</v>
      </c>
      <c r="C456" s="171"/>
      <c r="D456" s="170"/>
      <c r="E456" s="239"/>
      <c r="F456" s="138" t="str">
        <f>IF(OR(Pro!$D$246="Yes",Pro!$D$246="Oui"),"X","")</f>
        <v/>
      </c>
    </row>
    <row r="457" spans="1:6" x14ac:dyDescent="0.35">
      <c r="A457" s="260"/>
      <c r="B457" s="170" t="s">
        <v>516</v>
      </c>
      <c r="C457" s="171"/>
      <c r="D457" s="170"/>
      <c r="E457" s="239"/>
      <c r="F457" s="138" t="str">
        <f>IF(OR(Pro!$D$246="No",Pro!$D$246="Non"),"X","")</f>
        <v/>
      </c>
    </row>
    <row r="458" spans="1:6" x14ac:dyDescent="0.35">
      <c r="B458" s="170"/>
      <c r="C458" s="171"/>
      <c r="D458" s="170"/>
      <c r="E458" s="239"/>
      <c r="F458" s="138"/>
    </row>
    <row r="459" spans="1:6" x14ac:dyDescent="0.35">
      <c r="A459" s="145" t="s">
        <v>633</v>
      </c>
      <c r="B459" s="230" t="s">
        <v>634</v>
      </c>
      <c r="C459" s="231"/>
      <c r="D459" s="230"/>
      <c r="E459" s="232"/>
      <c r="F459" s="138"/>
    </row>
    <row r="460" spans="1:6" x14ac:dyDescent="0.35">
      <c r="A460" s="153"/>
      <c r="B460" s="261">
        <v>20.25</v>
      </c>
      <c r="C460" s="262"/>
      <c r="D460" s="261"/>
      <c r="E460" s="263"/>
      <c r="F460" s="264">
        <f>Pro!$E$252</f>
        <v>0</v>
      </c>
    </row>
    <row r="461" spans="1:6" x14ac:dyDescent="0.35">
      <c r="A461" s="153"/>
      <c r="B461" s="170"/>
      <c r="C461" s="171"/>
      <c r="D461" s="170"/>
      <c r="E461" s="239"/>
      <c r="F461" s="138"/>
    </row>
    <row r="462" spans="1:6" x14ac:dyDescent="0.35">
      <c r="A462" s="145" t="s">
        <v>635</v>
      </c>
      <c r="B462" s="230" t="s">
        <v>636</v>
      </c>
      <c r="C462" s="231"/>
      <c r="D462" s="230"/>
      <c r="E462" s="232"/>
      <c r="F462" s="138"/>
    </row>
    <row r="463" spans="1:6" x14ac:dyDescent="0.35">
      <c r="A463" s="153"/>
      <c r="B463" s="170" t="s">
        <v>629</v>
      </c>
      <c r="C463" s="171"/>
      <c r="D463" s="170"/>
      <c r="E463" s="239"/>
      <c r="F463" s="265">
        <f>Pro!$E$272</f>
        <v>0</v>
      </c>
    </row>
    <row r="464" spans="1:6" x14ac:dyDescent="0.35">
      <c r="A464" s="130"/>
      <c r="B464" s="131"/>
      <c r="C464" s="131"/>
      <c r="D464" s="131"/>
      <c r="E464" s="132"/>
      <c r="F464" s="133"/>
    </row>
    <row r="465" spans="6:6" x14ac:dyDescent="0.35">
      <c r="F465" s="138"/>
    </row>
    <row r="466" spans="6:6" x14ac:dyDescent="0.35">
      <c r="F466" s="138"/>
    </row>
    <row r="467" spans="6:6" x14ac:dyDescent="0.35">
      <c r="F467" s="138"/>
    </row>
    <row r="468" spans="6:6" x14ac:dyDescent="0.35">
      <c r="F468" s="138"/>
    </row>
    <row r="469" spans="6:6" x14ac:dyDescent="0.35">
      <c r="F469" s="138"/>
    </row>
    <row r="470" spans="6:6" x14ac:dyDescent="0.35">
      <c r="F470" s="138"/>
    </row>
    <row r="471" spans="6:6" x14ac:dyDescent="0.35">
      <c r="F471" s="138"/>
    </row>
    <row r="472" spans="6:6" x14ac:dyDescent="0.35">
      <c r="F472" s="138"/>
    </row>
    <row r="473" spans="6:6" x14ac:dyDescent="0.35">
      <c r="F473" s="138"/>
    </row>
    <row r="474" spans="6:6" x14ac:dyDescent="0.35">
      <c r="F474" s="138"/>
    </row>
    <row r="475" spans="6:6" x14ac:dyDescent="0.35">
      <c r="F475" s="138"/>
    </row>
    <row r="476" spans="6:6" x14ac:dyDescent="0.35">
      <c r="F476" s="138"/>
    </row>
    <row r="477" spans="6:6" x14ac:dyDescent="0.35">
      <c r="F477" s="138"/>
    </row>
    <row r="478" spans="6:6" x14ac:dyDescent="0.35">
      <c r="F478" s="138"/>
    </row>
    <row r="479" spans="6:6" x14ac:dyDescent="0.35">
      <c r="F479" s="138"/>
    </row>
    <row r="480" spans="6:6" x14ac:dyDescent="0.35">
      <c r="F480" s="138"/>
    </row>
    <row r="481" spans="6:6" x14ac:dyDescent="0.35">
      <c r="F481" s="138"/>
    </row>
    <row r="482" spans="6:6" x14ac:dyDescent="0.35">
      <c r="F482" s="138"/>
    </row>
    <row r="483" spans="6:6" x14ac:dyDescent="0.35">
      <c r="F483" s="138"/>
    </row>
    <row r="484" spans="6:6" x14ac:dyDescent="0.35">
      <c r="F484" s="138"/>
    </row>
    <row r="485" spans="6:6" x14ac:dyDescent="0.35">
      <c r="F485" s="138"/>
    </row>
    <row r="486" spans="6:6" x14ac:dyDescent="0.35">
      <c r="F486" s="138"/>
    </row>
    <row r="487" spans="6:6" x14ac:dyDescent="0.35">
      <c r="F487" s="138"/>
    </row>
    <row r="488" spans="6:6" x14ac:dyDescent="0.35">
      <c r="F488" s="138"/>
    </row>
    <row r="489" spans="6:6" x14ac:dyDescent="0.35">
      <c r="F489" s="138"/>
    </row>
    <row r="490" spans="6:6" x14ac:dyDescent="0.35">
      <c r="F490" s="138"/>
    </row>
    <row r="491" spans="6:6" x14ac:dyDescent="0.35">
      <c r="F491" s="138"/>
    </row>
    <row r="492" spans="6:6" x14ac:dyDescent="0.35">
      <c r="F492" s="138"/>
    </row>
    <row r="493" spans="6:6" x14ac:dyDescent="0.35">
      <c r="F493" s="138"/>
    </row>
    <row r="494" spans="6:6" x14ac:dyDescent="0.35">
      <c r="F494" s="138"/>
    </row>
    <row r="495" spans="6:6" x14ac:dyDescent="0.35">
      <c r="F495" s="138"/>
    </row>
    <row r="496" spans="6:6" x14ac:dyDescent="0.35">
      <c r="F496" s="138"/>
    </row>
    <row r="497" spans="6:6" x14ac:dyDescent="0.35">
      <c r="F497" s="138"/>
    </row>
    <row r="498" spans="6:6" x14ac:dyDescent="0.35">
      <c r="F498" s="138"/>
    </row>
    <row r="499" spans="6:6" x14ac:dyDescent="0.35">
      <c r="F499" s="138"/>
    </row>
    <row r="500" spans="6:6" x14ac:dyDescent="0.35">
      <c r="F500" s="138"/>
    </row>
    <row r="501" spans="6:6" x14ac:dyDescent="0.35">
      <c r="F501" s="138"/>
    </row>
    <row r="502" spans="6:6" x14ac:dyDescent="0.35">
      <c r="F502" s="138"/>
    </row>
    <row r="503" spans="6:6" x14ac:dyDescent="0.35">
      <c r="F503" s="138"/>
    </row>
    <row r="504" spans="6:6" x14ac:dyDescent="0.35">
      <c r="F504" s="138"/>
    </row>
    <row r="505" spans="6:6" x14ac:dyDescent="0.35">
      <c r="F505" s="138"/>
    </row>
    <row r="506" spans="6:6" x14ac:dyDescent="0.35">
      <c r="F506" s="138"/>
    </row>
    <row r="507" spans="6:6" x14ac:dyDescent="0.35">
      <c r="F507" s="138"/>
    </row>
    <row r="508" spans="6:6" x14ac:dyDescent="0.35">
      <c r="F508" s="138"/>
    </row>
    <row r="509" spans="6:6" x14ac:dyDescent="0.35">
      <c r="F509" s="138"/>
    </row>
    <row r="510" spans="6:6" x14ac:dyDescent="0.35">
      <c r="F510" s="138"/>
    </row>
    <row r="511" spans="6:6" x14ac:dyDescent="0.35">
      <c r="F511" s="138"/>
    </row>
    <row r="512" spans="6:6" x14ac:dyDescent="0.35">
      <c r="F512" s="138"/>
    </row>
    <row r="513" spans="6:6" x14ac:dyDescent="0.35">
      <c r="F513" s="138"/>
    </row>
    <row r="514" spans="6:6" x14ac:dyDescent="0.35">
      <c r="F514" s="138"/>
    </row>
    <row r="515" spans="6:6" x14ac:dyDescent="0.35">
      <c r="F515" s="138"/>
    </row>
    <row r="516" spans="6:6" x14ac:dyDescent="0.35">
      <c r="F516" s="138"/>
    </row>
    <row r="517" spans="6:6" x14ac:dyDescent="0.35">
      <c r="F517" s="138"/>
    </row>
    <row r="518" spans="6:6" x14ac:dyDescent="0.35">
      <c r="F518" s="138"/>
    </row>
    <row r="519" spans="6:6" x14ac:dyDescent="0.35">
      <c r="F519" s="138"/>
    </row>
    <row r="520" spans="6:6" x14ac:dyDescent="0.35">
      <c r="F520" s="138"/>
    </row>
    <row r="521" spans="6:6" x14ac:dyDescent="0.35">
      <c r="F521" s="138"/>
    </row>
    <row r="522" spans="6:6" x14ac:dyDescent="0.35">
      <c r="F522" s="138"/>
    </row>
    <row r="523" spans="6:6" x14ac:dyDescent="0.35">
      <c r="F523" s="138"/>
    </row>
    <row r="524" spans="6:6" x14ac:dyDescent="0.35">
      <c r="F524" s="138"/>
    </row>
    <row r="525" spans="6:6" x14ac:dyDescent="0.35">
      <c r="F525" s="138"/>
    </row>
    <row r="526" spans="6:6" x14ac:dyDescent="0.35">
      <c r="F526" s="138"/>
    </row>
    <row r="527" spans="6:6" x14ac:dyDescent="0.35">
      <c r="F527" s="138"/>
    </row>
    <row r="528" spans="6:6" x14ac:dyDescent="0.35">
      <c r="F528" s="138"/>
    </row>
    <row r="529" spans="6:6" x14ac:dyDescent="0.35">
      <c r="F529" s="138"/>
    </row>
    <row r="530" spans="6:6" x14ac:dyDescent="0.35">
      <c r="F530" s="138"/>
    </row>
    <row r="531" spans="6:6" x14ac:dyDescent="0.35">
      <c r="F531" s="138"/>
    </row>
    <row r="532" spans="6:6" x14ac:dyDescent="0.35">
      <c r="F532" s="138"/>
    </row>
    <row r="533" spans="6:6" x14ac:dyDescent="0.35">
      <c r="F533" s="138"/>
    </row>
    <row r="534" spans="6:6" x14ac:dyDescent="0.35">
      <c r="F534" s="138"/>
    </row>
    <row r="535" spans="6:6" x14ac:dyDescent="0.35">
      <c r="F535" s="138"/>
    </row>
    <row r="536" spans="6:6" x14ac:dyDescent="0.35">
      <c r="F536" s="138"/>
    </row>
    <row r="537" spans="6:6" x14ac:dyDescent="0.35">
      <c r="F537" s="138"/>
    </row>
    <row r="538" spans="6:6" x14ac:dyDescent="0.35">
      <c r="F538" s="138"/>
    </row>
    <row r="539" spans="6:6" x14ac:dyDescent="0.35">
      <c r="F539" s="138"/>
    </row>
    <row r="540" spans="6:6" x14ac:dyDescent="0.35">
      <c r="F540" s="138"/>
    </row>
    <row r="541" spans="6:6" x14ac:dyDescent="0.35">
      <c r="F541" s="138"/>
    </row>
    <row r="542" spans="6:6" x14ac:dyDescent="0.35">
      <c r="F542" s="138"/>
    </row>
    <row r="543" spans="6:6" x14ac:dyDescent="0.35">
      <c r="F543" s="138"/>
    </row>
    <row r="544" spans="6:6" x14ac:dyDescent="0.35">
      <c r="F544" s="138"/>
    </row>
    <row r="545" spans="6:6" x14ac:dyDescent="0.35">
      <c r="F545" s="138"/>
    </row>
    <row r="546" spans="6:6" x14ac:dyDescent="0.35">
      <c r="F546" s="138"/>
    </row>
    <row r="547" spans="6:6" x14ac:dyDescent="0.35">
      <c r="F547" s="138"/>
    </row>
    <row r="548" spans="6:6" x14ac:dyDescent="0.35">
      <c r="F548" s="138"/>
    </row>
    <row r="549" spans="6:6" x14ac:dyDescent="0.35">
      <c r="F549" s="138"/>
    </row>
    <row r="550" spans="6:6" x14ac:dyDescent="0.35">
      <c r="F550" s="138"/>
    </row>
    <row r="551" spans="6:6" x14ac:dyDescent="0.35">
      <c r="F551" s="138"/>
    </row>
    <row r="552" spans="6:6" x14ac:dyDescent="0.35">
      <c r="F552" s="138"/>
    </row>
    <row r="553" spans="6:6" x14ac:dyDescent="0.35">
      <c r="F553" s="138"/>
    </row>
    <row r="554" spans="6:6" x14ac:dyDescent="0.35">
      <c r="F554" s="138"/>
    </row>
    <row r="555" spans="6:6" x14ac:dyDescent="0.35">
      <c r="F555" s="138"/>
    </row>
    <row r="556" spans="6:6" x14ac:dyDescent="0.35">
      <c r="F556" s="138"/>
    </row>
    <row r="557" spans="6:6" x14ac:dyDescent="0.35">
      <c r="F557" s="138"/>
    </row>
    <row r="558" spans="6:6" x14ac:dyDescent="0.35">
      <c r="F558" s="138"/>
    </row>
    <row r="559" spans="6:6" x14ac:dyDescent="0.35">
      <c r="F559" s="138"/>
    </row>
    <row r="560" spans="6:6" x14ac:dyDescent="0.35">
      <c r="F560" s="138"/>
    </row>
    <row r="561" spans="6:6" x14ac:dyDescent="0.35">
      <c r="F561" s="138"/>
    </row>
    <row r="562" spans="6:6" x14ac:dyDescent="0.35">
      <c r="F562" s="138"/>
    </row>
    <row r="563" spans="6:6" x14ac:dyDescent="0.35">
      <c r="F563" s="138"/>
    </row>
    <row r="564" spans="6:6" x14ac:dyDescent="0.35">
      <c r="F564" s="138"/>
    </row>
    <row r="565" spans="6:6" x14ac:dyDescent="0.35">
      <c r="F565" s="138"/>
    </row>
    <row r="566" spans="6:6" x14ac:dyDescent="0.35">
      <c r="F566" s="138"/>
    </row>
    <row r="567" spans="6:6" x14ac:dyDescent="0.35">
      <c r="F567" s="138"/>
    </row>
    <row r="568" spans="6:6" x14ac:dyDescent="0.35">
      <c r="F568" s="138"/>
    </row>
    <row r="569" spans="6:6" x14ac:dyDescent="0.35">
      <c r="F569" s="138"/>
    </row>
    <row r="570" spans="6:6" x14ac:dyDescent="0.35">
      <c r="F570" s="138"/>
    </row>
    <row r="571" spans="6:6" x14ac:dyDescent="0.35">
      <c r="F571" s="138"/>
    </row>
    <row r="572" spans="6:6" x14ac:dyDescent="0.35">
      <c r="F572" s="138"/>
    </row>
    <row r="573" spans="6:6" x14ac:dyDescent="0.35">
      <c r="F573" s="138"/>
    </row>
    <row r="574" spans="6:6" x14ac:dyDescent="0.35">
      <c r="F574" s="138"/>
    </row>
    <row r="575" spans="6:6" x14ac:dyDescent="0.35">
      <c r="F575" s="138"/>
    </row>
    <row r="576" spans="6:6" x14ac:dyDescent="0.35">
      <c r="F576" s="138"/>
    </row>
    <row r="577" spans="6:6" x14ac:dyDescent="0.35">
      <c r="F577" s="138"/>
    </row>
    <row r="578" spans="6:6" x14ac:dyDescent="0.35">
      <c r="F578" s="138"/>
    </row>
    <row r="579" spans="6:6" x14ac:dyDescent="0.35">
      <c r="F579" s="138"/>
    </row>
    <row r="580" spans="6:6" x14ac:dyDescent="0.35">
      <c r="F580" s="138"/>
    </row>
    <row r="581" spans="6:6" x14ac:dyDescent="0.35">
      <c r="F581" s="138"/>
    </row>
    <row r="582" spans="6:6" x14ac:dyDescent="0.35">
      <c r="F582" s="138"/>
    </row>
    <row r="583" spans="6:6" x14ac:dyDescent="0.35">
      <c r="F583" s="138"/>
    </row>
    <row r="584" spans="6:6" x14ac:dyDescent="0.35">
      <c r="F584" s="138"/>
    </row>
    <row r="585" spans="6:6" x14ac:dyDescent="0.35">
      <c r="F585" s="138"/>
    </row>
    <row r="586" spans="6:6" x14ac:dyDescent="0.35">
      <c r="F586" s="138"/>
    </row>
    <row r="587" spans="6:6" x14ac:dyDescent="0.35">
      <c r="F587" s="138"/>
    </row>
    <row r="588" spans="6:6" x14ac:dyDescent="0.35">
      <c r="F588" s="138"/>
    </row>
    <row r="589" spans="6:6" x14ac:dyDescent="0.35">
      <c r="F589" s="138"/>
    </row>
    <row r="590" spans="6:6" x14ac:dyDescent="0.35">
      <c r="F590" s="138"/>
    </row>
    <row r="591" spans="6:6" x14ac:dyDescent="0.35">
      <c r="F591" s="138"/>
    </row>
    <row r="592" spans="6:6" x14ac:dyDescent="0.35">
      <c r="F592" s="138"/>
    </row>
    <row r="593" spans="6:6" x14ac:dyDescent="0.35">
      <c r="F593" s="138"/>
    </row>
    <row r="594" spans="6:6" x14ac:dyDescent="0.35">
      <c r="F594" s="138"/>
    </row>
    <row r="595" spans="6:6" x14ac:dyDescent="0.35">
      <c r="F595" s="138"/>
    </row>
    <row r="596" spans="6:6" x14ac:dyDescent="0.35">
      <c r="F596" s="138"/>
    </row>
    <row r="597" spans="6:6" x14ac:dyDescent="0.35">
      <c r="F597" s="138"/>
    </row>
    <row r="598" spans="6:6" x14ac:dyDescent="0.35">
      <c r="F598" s="138"/>
    </row>
    <row r="599" spans="6:6" x14ac:dyDescent="0.35">
      <c r="F599" s="138"/>
    </row>
    <row r="600" spans="6:6" x14ac:dyDescent="0.35">
      <c r="F600" s="138"/>
    </row>
    <row r="601" spans="6:6" x14ac:dyDescent="0.35">
      <c r="F601" s="138"/>
    </row>
    <row r="602" spans="6:6" x14ac:dyDescent="0.35">
      <c r="F602" s="138"/>
    </row>
    <row r="603" spans="6:6" x14ac:dyDescent="0.35">
      <c r="F603" s="138"/>
    </row>
    <row r="604" spans="6:6" x14ac:dyDescent="0.35">
      <c r="F604" s="138"/>
    </row>
    <row r="605" spans="6:6" x14ac:dyDescent="0.35">
      <c r="F605" s="138"/>
    </row>
    <row r="606" spans="6:6" x14ac:dyDescent="0.35">
      <c r="F606" s="138"/>
    </row>
    <row r="607" spans="6:6" x14ac:dyDescent="0.35">
      <c r="F607" s="138"/>
    </row>
    <row r="608" spans="6:6" x14ac:dyDescent="0.35">
      <c r="F608" s="138"/>
    </row>
    <row r="609" spans="6:6" x14ac:dyDescent="0.35">
      <c r="F609" s="138"/>
    </row>
    <row r="610" spans="6:6" x14ac:dyDescent="0.35">
      <c r="F610" s="138"/>
    </row>
    <row r="611" spans="6:6" x14ac:dyDescent="0.35">
      <c r="F611" s="138"/>
    </row>
    <row r="612" spans="6:6" x14ac:dyDescent="0.35">
      <c r="F612" s="138"/>
    </row>
    <row r="613" spans="6:6" x14ac:dyDescent="0.35">
      <c r="F613" s="138"/>
    </row>
    <row r="614" spans="6:6" x14ac:dyDescent="0.35">
      <c r="F614" s="138"/>
    </row>
    <row r="615" spans="6:6" x14ac:dyDescent="0.35">
      <c r="F615" s="138"/>
    </row>
    <row r="616" spans="6:6" x14ac:dyDescent="0.35">
      <c r="F616" s="138"/>
    </row>
    <row r="617" spans="6:6" x14ac:dyDescent="0.35">
      <c r="F617" s="138"/>
    </row>
    <row r="618" spans="6:6" x14ac:dyDescent="0.35">
      <c r="F618" s="138"/>
    </row>
    <row r="619" spans="6:6" x14ac:dyDescent="0.35">
      <c r="F619" s="138"/>
    </row>
    <row r="620" spans="6:6" x14ac:dyDescent="0.35">
      <c r="F620" s="138"/>
    </row>
    <row r="621" spans="6:6" x14ac:dyDescent="0.35">
      <c r="F621" s="138"/>
    </row>
    <row r="622" spans="6:6" x14ac:dyDescent="0.35">
      <c r="F622" s="138"/>
    </row>
    <row r="623" spans="6:6" x14ac:dyDescent="0.35">
      <c r="F623" s="138"/>
    </row>
    <row r="624" spans="6:6" x14ac:dyDescent="0.35">
      <c r="F624" s="138"/>
    </row>
    <row r="625" spans="6:6" x14ac:dyDescent="0.35">
      <c r="F625" s="138"/>
    </row>
    <row r="626" spans="6:6" x14ac:dyDescent="0.35">
      <c r="F626" s="138"/>
    </row>
    <row r="627" spans="6:6" x14ac:dyDescent="0.35">
      <c r="F627" s="138"/>
    </row>
    <row r="628" spans="6:6" x14ac:dyDescent="0.35">
      <c r="F628" s="138"/>
    </row>
    <row r="629" spans="6:6" x14ac:dyDescent="0.35">
      <c r="F629" s="138"/>
    </row>
    <row r="630" spans="6:6" x14ac:dyDescent="0.35">
      <c r="F630" s="138"/>
    </row>
    <row r="631" spans="6:6" x14ac:dyDescent="0.35">
      <c r="F631" s="138"/>
    </row>
    <row r="632" spans="6:6" x14ac:dyDescent="0.35">
      <c r="F632" s="138"/>
    </row>
    <row r="633" spans="6:6" x14ac:dyDescent="0.35">
      <c r="F633" s="138"/>
    </row>
    <row r="634" spans="6:6" x14ac:dyDescent="0.35">
      <c r="F634" s="138"/>
    </row>
    <row r="635" spans="6:6" x14ac:dyDescent="0.35">
      <c r="F635" s="138"/>
    </row>
    <row r="636" spans="6:6" x14ac:dyDescent="0.35">
      <c r="F636" s="138"/>
    </row>
    <row r="637" spans="6:6" x14ac:dyDescent="0.35">
      <c r="F637" s="138"/>
    </row>
    <row r="638" spans="6:6" x14ac:dyDescent="0.35">
      <c r="F638" s="138"/>
    </row>
    <row r="639" spans="6:6" x14ac:dyDescent="0.35">
      <c r="F639" s="138"/>
    </row>
    <row r="640" spans="6:6" x14ac:dyDescent="0.35">
      <c r="F640" s="138"/>
    </row>
    <row r="641" spans="6:6" x14ac:dyDescent="0.35">
      <c r="F641" s="138"/>
    </row>
    <row r="642" spans="6:6" x14ac:dyDescent="0.35">
      <c r="F642" s="138"/>
    </row>
    <row r="643" spans="6:6" x14ac:dyDescent="0.35">
      <c r="F643" s="138"/>
    </row>
    <row r="644" spans="6:6" x14ac:dyDescent="0.35">
      <c r="F644" s="138"/>
    </row>
    <row r="645" spans="6:6" x14ac:dyDescent="0.35">
      <c r="F645" s="138"/>
    </row>
    <row r="646" spans="6:6" x14ac:dyDescent="0.35">
      <c r="F646" s="138"/>
    </row>
    <row r="647" spans="6:6" x14ac:dyDescent="0.35">
      <c r="F647" s="138"/>
    </row>
    <row r="648" spans="6:6" x14ac:dyDescent="0.35">
      <c r="F648" s="138"/>
    </row>
    <row r="649" spans="6:6" x14ac:dyDescent="0.35">
      <c r="F649" s="138"/>
    </row>
    <row r="650" spans="6:6" x14ac:dyDescent="0.35">
      <c r="F650" s="138"/>
    </row>
    <row r="651" spans="6:6" x14ac:dyDescent="0.35">
      <c r="F651" s="138"/>
    </row>
    <row r="652" spans="6:6" x14ac:dyDescent="0.35">
      <c r="F652" s="138"/>
    </row>
    <row r="653" spans="6:6" x14ac:dyDescent="0.35">
      <c r="F653" s="138"/>
    </row>
    <row r="654" spans="6:6" x14ac:dyDescent="0.35">
      <c r="F654" s="138"/>
    </row>
    <row r="655" spans="6:6" x14ac:dyDescent="0.35">
      <c r="F655" s="138"/>
    </row>
    <row r="656" spans="6:6" x14ac:dyDescent="0.35">
      <c r="F656" s="138"/>
    </row>
    <row r="657" spans="6:6" x14ac:dyDescent="0.35">
      <c r="F657" s="138"/>
    </row>
    <row r="658" spans="6:6" x14ac:dyDescent="0.35">
      <c r="F658" s="138"/>
    </row>
    <row r="659" spans="6:6" x14ac:dyDescent="0.35">
      <c r="F659" s="138"/>
    </row>
    <row r="660" spans="6:6" x14ac:dyDescent="0.35">
      <c r="F660" s="138"/>
    </row>
    <row r="661" spans="6:6" x14ac:dyDescent="0.35">
      <c r="F661" s="138"/>
    </row>
    <row r="662" spans="6:6" x14ac:dyDescent="0.35">
      <c r="F662" s="138"/>
    </row>
    <row r="663" spans="6:6" x14ac:dyDescent="0.35">
      <c r="F663" s="138"/>
    </row>
    <row r="664" spans="6:6" x14ac:dyDescent="0.35">
      <c r="F664" s="138"/>
    </row>
    <row r="665" spans="6:6" x14ac:dyDescent="0.35">
      <c r="F665" s="138"/>
    </row>
    <row r="666" spans="6:6" x14ac:dyDescent="0.35">
      <c r="F666" s="138"/>
    </row>
    <row r="667" spans="6:6" x14ac:dyDescent="0.35">
      <c r="F667" s="138"/>
    </row>
    <row r="668" spans="6:6" x14ac:dyDescent="0.35">
      <c r="F668" s="138"/>
    </row>
    <row r="669" spans="6:6" x14ac:dyDescent="0.35">
      <c r="F669" s="138"/>
    </row>
    <row r="670" spans="6:6" x14ac:dyDescent="0.35">
      <c r="F670" s="138"/>
    </row>
    <row r="671" spans="6:6" x14ac:dyDescent="0.35">
      <c r="F671" s="138"/>
    </row>
    <row r="672" spans="6:6" x14ac:dyDescent="0.35">
      <c r="F672" s="138"/>
    </row>
    <row r="673" spans="6:6" x14ac:dyDescent="0.35">
      <c r="F673" s="138"/>
    </row>
    <row r="674" spans="6:6" x14ac:dyDescent="0.35">
      <c r="F674" s="138"/>
    </row>
    <row r="675" spans="6:6" x14ac:dyDescent="0.35">
      <c r="F675" s="138"/>
    </row>
    <row r="676" spans="6:6" x14ac:dyDescent="0.35">
      <c r="F676" s="138"/>
    </row>
    <row r="677" spans="6:6" x14ac:dyDescent="0.35">
      <c r="F677" s="138"/>
    </row>
    <row r="678" spans="6:6" x14ac:dyDescent="0.35">
      <c r="F678" s="138"/>
    </row>
    <row r="679" spans="6:6" x14ac:dyDescent="0.35">
      <c r="F679" s="138"/>
    </row>
    <row r="680" spans="6:6" x14ac:dyDescent="0.35">
      <c r="F680" s="138"/>
    </row>
    <row r="681" spans="6:6" x14ac:dyDescent="0.35">
      <c r="F681" s="138"/>
    </row>
    <row r="682" spans="6:6" x14ac:dyDescent="0.35">
      <c r="F682" s="138"/>
    </row>
    <row r="683" spans="6:6" x14ac:dyDescent="0.35">
      <c r="F683" s="138"/>
    </row>
    <row r="684" spans="6:6" x14ac:dyDescent="0.35">
      <c r="F684" s="138"/>
    </row>
    <row r="685" spans="6:6" x14ac:dyDescent="0.35">
      <c r="F685" s="138"/>
    </row>
    <row r="686" spans="6:6" x14ac:dyDescent="0.35">
      <c r="F686" s="138"/>
    </row>
    <row r="687" spans="6:6" x14ac:dyDescent="0.35">
      <c r="F687" s="138"/>
    </row>
    <row r="688" spans="6:6" x14ac:dyDescent="0.35">
      <c r="F688" s="138"/>
    </row>
    <row r="689" spans="6:6" x14ac:dyDescent="0.35">
      <c r="F689" s="138"/>
    </row>
    <row r="690" spans="6:6" x14ac:dyDescent="0.35">
      <c r="F690" s="138"/>
    </row>
    <row r="691" spans="6:6" x14ac:dyDescent="0.35">
      <c r="F691" s="138"/>
    </row>
    <row r="692" spans="6:6" x14ac:dyDescent="0.35">
      <c r="F692" s="138"/>
    </row>
    <row r="693" spans="6:6" x14ac:dyDescent="0.35">
      <c r="F693" s="138"/>
    </row>
    <row r="694" spans="6:6" x14ac:dyDescent="0.35">
      <c r="F694" s="138"/>
    </row>
    <row r="695" spans="6:6" x14ac:dyDescent="0.35">
      <c r="F695" s="138"/>
    </row>
    <row r="696" spans="6:6" x14ac:dyDescent="0.35">
      <c r="F696" s="138"/>
    </row>
    <row r="697" spans="6:6" x14ac:dyDescent="0.35">
      <c r="F697" s="138"/>
    </row>
    <row r="698" spans="6:6" x14ac:dyDescent="0.35">
      <c r="F698" s="138"/>
    </row>
    <row r="699" spans="6:6" x14ac:dyDescent="0.35">
      <c r="F699" s="138"/>
    </row>
    <row r="700" spans="6:6" x14ac:dyDescent="0.35">
      <c r="F700" s="138"/>
    </row>
    <row r="701" spans="6:6" x14ac:dyDescent="0.35">
      <c r="F701" s="138"/>
    </row>
    <row r="702" spans="6:6" x14ac:dyDescent="0.35">
      <c r="F702" s="138"/>
    </row>
    <row r="703" spans="6:6" x14ac:dyDescent="0.35">
      <c r="F703" s="138"/>
    </row>
    <row r="704" spans="6:6" x14ac:dyDescent="0.35">
      <c r="F704" s="138"/>
    </row>
    <row r="705" spans="6:6" x14ac:dyDescent="0.35">
      <c r="F705" s="138"/>
    </row>
    <row r="706" spans="6:6" x14ac:dyDescent="0.35">
      <c r="F706" s="138"/>
    </row>
    <row r="707" spans="6:6" x14ac:dyDescent="0.35">
      <c r="F707" s="138"/>
    </row>
    <row r="708" spans="6:6" x14ac:dyDescent="0.35">
      <c r="F708" s="138"/>
    </row>
    <row r="709" spans="6:6" x14ac:dyDescent="0.35">
      <c r="F709" s="138"/>
    </row>
    <row r="710" spans="6:6" x14ac:dyDescent="0.35">
      <c r="F710" s="138"/>
    </row>
    <row r="711" spans="6:6" x14ac:dyDescent="0.35">
      <c r="F711" s="138"/>
    </row>
    <row r="712" spans="6:6" x14ac:dyDescent="0.35">
      <c r="F712" s="138"/>
    </row>
    <row r="713" spans="6:6" x14ac:dyDescent="0.35">
      <c r="F713" s="138"/>
    </row>
    <row r="714" spans="6:6" x14ac:dyDescent="0.35">
      <c r="F714" s="138"/>
    </row>
    <row r="715" spans="6:6" x14ac:dyDescent="0.35">
      <c r="F715" s="138"/>
    </row>
    <row r="716" spans="6:6" x14ac:dyDescent="0.35">
      <c r="F716" s="138"/>
    </row>
    <row r="717" spans="6:6" x14ac:dyDescent="0.35">
      <c r="F717" s="138"/>
    </row>
    <row r="718" spans="6:6" x14ac:dyDescent="0.35">
      <c r="F718" s="138"/>
    </row>
    <row r="719" spans="6:6" x14ac:dyDescent="0.35">
      <c r="F719" s="138"/>
    </row>
    <row r="720" spans="6:6" x14ac:dyDescent="0.35">
      <c r="F720" s="138"/>
    </row>
    <row r="721" spans="6:6" x14ac:dyDescent="0.35">
      <c r="F721" s="138"/>
    </row>
    <row r="722" spans="6:6" x14ac:dyDescent="0.35">
      <c r="F722" s="138"/>
    </row>
    <row r="723" spans="6:6" x14ac:dyDescent="0.35">
      <c r="F723" s="138"/>
    </row>
    <row r="724" spans="6:6" x14ac:dyDescent="0.35">
      <c r="F724" s="138"/>
    </row>
    <row r="725" spans="6:6" x14ac:dyDescent="0.35">
      <c r="F725" s="138"/>
    </row>
    <row r="726" spans="6:6" x14ac:dyDescent="0.35">
      <c r="F726" s="138"/>
    </row>
    <row r="727" spans="6:6" x14ac:dyDescent="0.35">
      <c r="F727" s="138"/>
    </row>
    <row r="728" spans="6:6" x14ac:dyDescent="0.35">
      <c r="F728" s="138"/>
    </row>
    <row r="729" spans="6:6" x14ac:dyDescent="0.35">
      <c r="F729" s="138"/>
    </row>
    <row r="730" spans="6:6" x14ac:dyDescent="0.35">
      <c r="F730" s="138"/>
    </row>
    <row r="731" spans="6:6" x14ac:dyDescent="0.35">
      <c r="F731" s="138"/>
    </row>
    <row r="732" spans="6:6" x14ac:dyDescent="0.35">
      <c r="F732" s="138"/>
    </row>
    <row r="733" spans="6:6" x14ac:dyDescent="0.35">
      <c r="F733" s="138"/>
    </row>
    <row r="734" spans="6:6" x14ac:dyDescent="0.35">
      <c r="F734" s="138"/>
    </row>
    <row r="735" spans="6:6" x14ac:dyDescent="0.35">
      <c r="F735" s="138"/>
    </row>
    <row r="736" spans="6:6" x14ac:dyDescent="0.35">
      <c r="F736" s="138"/>
    </row>
    <row r="737" spans="6:6" x14ac:dyDescent="0.35">
      <c r="F737" s="138"/>
    </row>
    <row r="738" spans="6:6" x14ac:dyDescent="0.35">
      <c r="F738" s="138"/>
    </row>
    <row r="739" spans="6:6" x14ac:dyDescent="0.35">
      <c r="F739" s="138"/>
    </row>
    <row r="740" spans="6:6" x14ac:dyDescent="0.35">
      <c r="F740" s="138"/>
    </row>
    <row r="741" spans="6:6" x14ac:dyDescent="0.35">
      <c r="F741" s="138"/>
    </row>
    <row r="742" spans="6:6" x14ac:dyDescent="0.35">
      <c r="F742" s="138"/>
    </row>
    <row r="743" spans="6:6" x14ac:dyDescent="0.35">
      <c r="F743" s="138"/>
    </row>
    <row r="744" spans="6:6" x14ac:dyDescent="0.35">
      <c r="F744" s="138"/>
    </row>
    <row r="745" spans="6:6" x14ac:dyDescent="0.35">
      <c r="F745" s="138"/>
    </row>
    <row r="746" spans="6:6" x14ac:dyDescent="0.35">
      <c r="F746" s="138"/>
    </row>
    <row r="747" spans="6:6" x14ac:dyDescent="0.35">
      <c r="F747" s="138"/>
    </row>
    <row r="748" spans="6:6" x14ac:dyDescent="0.35">
      <c r="F748" s="138"/>
    </row>
    <row r="749" spans="6:6" x14ac:dyDescent="0.35">
      <c r="F749" s="138"/>
    </row>
    <row r="750" spans="6:6" x14ac:dyDescent="0.35">
      <c r="F750" s="138"/>
    </row>
    <row r="751" spans="6:6" x14ac:dyDescent="0.35">
      <c r="F751" s="138"/>
    </row>
    <row r="752" spans="6:6" x14ac:dyDescent="0.35">
      <c r="F752" s="138"/>
    </row>
    <row r="753" spans="6:6" x14ac:dyDescent="0.35">
      <c r="F753" s="138"/>
    </row>
    <row r="754" spans="6:6" x14ac:dyDescent="0.35">
      <c r="F754" s="138"/>
    </row>
    <row r="755" spans="6:6" x14ac:dyDescent="0.35">
      <c r="F755" s="138"/>
    </row>
    <row r="756" spans="6:6" x14ac:dyDescent="0.35">
      <c r="F756" s="138"/>
    </row>
    <row r="757" spans="6:6" x14ac:dyDescent="0.35">
      <c r="F757" s="138"/>
    </row>
    <row r="758" spans="6:6" x14ac:dyDescent="0.35">
      <c r="F758" s="138"/>
    </row>
    <row r="759" spans="6:6" x14ac:dyDescent="0.35">
      <c r="F759" s="138"/>
    </row>
    <row r="760" spans="6:6" x14ac:dyDescent="0.35">
      <c r="F760" s="138"/>
    </row>
    <row r="761" spans="6:6" x14ac:dyDescent="0.35">
      <c r="F761" s="138"/>
    </row>
    <row r="762" spans="6:6" x14ac:dyDescent="0.35">
      <c r="F762" s="138"/>
    </row>
    <row r="763" spans="6:6" x14ac:dyDescent="0.35">
      <c r="F763" s="138"/>
    </row>
    <row r="764" spans="6:6" x14ac:dyDescent="0.35">
      <c r="F764" s="138"/>
    </row>
    <row r="765" spans="6:6" x14ac:dyDescent="0.35">
      <c r="F765" s="138"/>
    </row>
    <row r="766" spans="6:6" x14ac:dyDescent="0.35">
      <c r="F766" s="138"/>
    </row>
    <row r="767" spans="6:6" x14ac:dyDescent="0.35">
      <c r="F767" s="138"/>
    </row>
    <row r="768" spans="6:6" x14ac:dyDescent="0.35">
      <c r="F768" s="138"/>
    </row>
    <row r="769" spans="6:6" x14ac:dyDescent="0.35">
      <c r="F769" s="138"/>
    </row>
    <row r="770" spans="6:6" x14ac:dyDescent="0.35">
      <c r="F770" s="138"/>
    </row>
    <row r="771" spans="6:6" x14ac:dyDescent="0.35">
      <c r="F771" s="138"/>
    </row>
    <row r="772" spans="6:6" x14ac:dyDescent="0.35">
      <c r="F772" s="138"/>
    </row>
    <row r="773" spans="6:6" x14ac:dyDescent="0.35">
      <c r="F773" s="138"/>
    </row>
    <row r="774" spans="6:6" x14ac:dyDescent="0.35">
      <c r="F774" s="138"/>
    </row>
    <row r="775" spans="6:6" x14ac:dyDescent="0.35">
      <c r="F775" s="138"/>
    </row>
    <row r="776" spans="6:6" x14ac:dyDescent="0.35">
      <c r="F776" s="138"/>
    </row>
    <row r="777" spans="6:6" x14ac:dyDescent="0.35">
      <c r="F777" s="138"/>
    </row>
    <row r="778" spans="6:6" x14ac:dyDescent="0.35">
      <c r="F778" s="138"/>
    </row>
    <row r="779" spans="6:6" x14ac:dyDescent="0.35">
      <c r="F779" s="138"/>
    </row>
    <row r="780" spans="6:6" x14ac:dyDescent="0.35">
      <c r="F780" s="138"/>
    </row>
    <row r="781" spans="6:6" x14ac:dyDescent="0.35">
      <c r="F781" s="138"/>
    </row>
    <row r="782" spans="6:6" x14ac:dyDescent="0.35">
      <c r="F782" s="138"/>
    </row>
    <row r="783" spans="6:6" x14ac:dyDescent="0.35">
      <c r="F783" s="138"/>
    </row>
    <row r="784" spans="6:6" x14ac:dyDescent="0.35">
      <c r="F784" s="138"/>
    </row>
    <row r="785" spans="6:6" x14ac:dyDescent="0.35">
      <c r="F785" s="138"/>
    </row>
    <row r="786" spans="6:6" x14ac:dyDescent="0.35">
      <c r="F786" s="138"/>
    </row>
    <row r="787" spans="6:6" x14ac:dyDescent="0.35">
      <c r="F787" s="138"/>
    </row>
    <row r="788" spans="6:6" x14ac:dyDescent="0.35">
      <c r="F788" s="138"/>
    </row>
    <row r="789" spans="6:6" x14ac:dyDescent="0.35">
      <c r="F789" s="138"/>
    </row>
    <row r="790" spans="6:6" x14ac:dyDescent="0.35">
      <c r="F790" s="138"/>
    </row>
    <row r="791" spans="6:6" x14ac:dyDescent="0.35">
      <c r="F791" s="138"/>
    </row>
    <row r="792" spans="6:6" x14ac:dyDescent="0.35">
      <c r="F792" s="138"/>
    </row>
    <row r="793" spans="6:6" x14ac:dyDescent="0.35">
      <c r="F793" s="138"/>
    </row>
    <row r="794" spans="6:6" x14ac:dyDescent="0.35">
      <c r="F794" s="138"/>
    </row>
    <row r="795" spans="6:6" x14ac:dyDescent="0.35">
      <c r="F795" s="138"/>
    </row>
    <row r="796" spans="6:6" x14ac:dyDescent="0.35">
      <c r="F796" s="138"/>
    </row>
    <row r="797" spans="6:6" x14ac:dyDescent="0.35">
      <c r="F797" s="138"/>
    </row>
    <row r="798" spans="6:6" x14ac:dyDescent="0.35">
      <c r="F798" s="138"/>
    </row>
    <row r="799" spans="6:6" x14ac:dyDescent="0.35">
      <c r="F799" s="138"/>
    </row>
    <row r="800" spans="6:6" x14ac:dyDescent="0.35">
      <c r="F800" s="138"/>
    </row>
    <row r="801" spans="6:6" x14ac:dyDescent="0.35">
      <c r="F801" s="138"/>
    </row>
    <row r="802" spans="6:6" x14ac:dyDescent="0.35">
      <c r="F802" s="138"/>
    </row>
    <row r="803" spans="6:6" x14ac:dyDescent="0.35">
      <c r="F803" s="138"/>
    </row>
    <row r="804" spans="6:6" x14ac:dyDescent="0.35">
      <c r="F804" s="138"/>
    </row>
    <row r="805" spans="6:6" x14ac:dyDescent="0.35">
      <c r="F805" s="138"/>
    </row>
    <row r="806" spans="6:6" x14ac:dyDescent="0.35">
      <c r="F806" s="138"/>
    </row>
    <row r="807" spans="6:6" x14ac:dyDescent="0.35">
      <c r="F807" s="138"/>
    </row>
    <row r="808" spans="6:6" x14ac:dyDescent="0.35">
      <c r="F808" s="138"/>
    </row>
    <row r="809" spans="6:6" x14ac:dyDescent="0.35">
      <c r="F809" s="138"/>
    </row>
    <row r="810" spans="6:6" x14ac:dyDescent="0.35">
      <c r="F810" s="138"/>
    </row>
    <row r="811" spans="6:6" x14ac:dyDescent="0.35">
      <c r="F811" s="138"/>
    </row>
    <row r="812" spans="6:6" x14ac:dyDescent="0.35">
      <c r="F812" s="138"/>
    </row>
    <row r="813" spans="6:6" x14ac:dyDescent="0.35">
      <c r="F813" s="138"/>
    </row>
    <row r="814" spans="6:6" x14ac:dyDescent="0.35">
      <c r="F814" s="138"/>
    </row>
    <row r="815" spans="6:6" x14ac:dyDescent="0.35">
      <c r="F815" s="138"/>
    </row>
    <row r="816" spans="6:6" x14ac:dyDescent="0.35">
      <c r="F816" s="138"/>
    </row>
    <row r="817" spans="6:6" x14ac:dyDescent="0.35">
      <c r="F817" s="138"/>
    </row>
    <row r="818" spans="6:6" x14ac:dyDescent="0.35">
      <c r="F818" s="138"/>
    </row>
    <row r="819" spans="6:6" x14ac:dyDescent="0.35">
      <c r="F819" s="138"/>
    </row>
    <row r="820" spans="6:6" x14ac:dyDescent="0.35">
      <c r="F820" s="138"/>
    </row>
    <row r="821" spans="6:6" x14ac:dyDescent="0.35">
      <c r="F821" s="138"/>
    </row>
    <row r="822" spans="6:6" x14ac:dyDescent="0.35">
      <c r="F822" s="138"/>
    </row>
    <row r="823" spans="6:6" x14ac:dyDescent="0.35">
      <c r="F823" s="138"/>
    </row>
    <row r="824" spans="6:6" x14ac:dyDescent="0.35">
      <c r="F824" s="138"/>
    </row>
    <row r="825" spans="6:6" x14ac:dyDescent="0.35">
      <c r="F825" s="138"/>
    </row>
    <row r="826" spans="6:6" x14ac:dyDescent="0.35">
      <c r="F826" s="138"/>
    </row>
    <row r="827" spans="6:6" x14ac:dyDescent="0.35">
      <c r="F827" s="138"/>
    </row>
    <row r="828" spans="6:6" x14ac:dyDescent="0.35">
      <c r="F828" s="138"/>
    </row>
    <row r="829" spans="6:6" x14ac:dyDescent="0.35">
      <c r="F829" s="138"/>
    </row>
    <row r="830" spans="6:6" x14ac:dyDescent="0.35">
      <c r="F830" s="138"/>
    </row>
    <row r="831" spans="6:6" x14ac:dyDescent="0.35">
      <c r="F831" s="138"/>
    </row>
    <row r="832" spans="6:6" x14ac:dyDescent="0.35">
      <c r="F832" s="138"/>
    </row>
    <row r="833" spans="6:6" x14ac:dyDescent="0.35">
      <c r="F833" s="138"/>
    </row>
    <row r="834" spans="6:6" x14ac:dyDescent="0.35">
      <c r="F834" s="138"/>
    </row>
    <row r="835" spans="6:6" x14ac:dyDescent="0.35">
      <c r="F835" s="138"/>
    </row>
    <row r="836" spans="6:6" x14ac:dyDescent="0.35">
      <c r="F836" s="138"/>
    </row>
    <row r="837" spans="6:6" x14ac:dyDescent="0.35">
      <c r="F837" s="138"/>
    </row>
    <row r="838" spans="6:6" x14ac:dyDescent="0.35">
      <c r="F838" s="138"/>
    </row>
    <row r="839" spans="6:6" x14ac:dyDescent="0.35">
      <c r="F839" s="138"/>
    </row>
    <row r="840" spans="6:6" x14ac:dyDescent="0.35">
      <c r="F840" s="138"/>
    </row>
    <row r="841" spans="6:6" x14ac:dyDescent="0.35">
      <c r="F841" s="138"/>
    </row>
    <row r="842" spans="6:6" x14ac:dyDescent="0.35">
      <c r="F842" s="138"/>
    </row>
    <row r="843" spans="6:6" x14ac:dyDescent="0.35">
      <c r="F843" s="138"/>
    </row>
    <row r="844" spans="6:6" x14ac:dyDescent="0.35">
      <c r="F844" s="138"/>
    </row>
    <row r="845" spans="6:6" x14ac:dyDescent="0.35">
      <c r="F845" s="138"/>
    </row>
    <row r="846" spans="6:6" x14ac:dyDescent="0.35">
      <c r="F846" s="138"/>
    </row>
    <row r="847" spans="6:6" x14ac:dyDescent="0.35">
      <c r="F847" s="138"/>
    </row>
    <row r="848" spans="6:6" x14ac:dyDescent="0.35">
      <c r="F848" s="138"/>
    </row>
    <row r="849" spans="6:6" x14ac:dyDescent="0.35">
      <c r="F849" s="138"/>
    </row>
    <row r="850" spans="6:6" x14ac:dyDescent="0.35">
      <c r="F850" s="138"/>
    </row>
    <row r="851" spans="6:6" x14ac:dyDescent="0.35">
      <c r="F851" s="138"/>
    </row>
    <row r="852" spans="6:6" x14ac:dyDescent="0.35">
      <c r="F852" s="138"/>
    </row>
    <row r="853" spans="6:6" x14ac:dyDescent="0.35">
      <c r="F853" s="138"/>
    </row>
    <row r="854" spans="6:6" x14ac:dyDescent="0.35">
      <c r="F854" s="138"/>
    </row>
    <row r="855" spans="6:6" x14ac:dyDescent="0.35">
      <c r="F855" s="138"/>
    </row>
    <row r="856" spans="6:6" x14ac:dyDescent="0.35">
      <c r="F856" s="138"/>
    </row>
    <row r="857" spans="6:6" x14ac:dyDescent="0.35">
      <c r="F857" s="138"/>
    </row>
    <row r="858" spans="6:6" x14ac:dyDescent="0.35">
      <c r="F858" s="138"/>
    </row>
    <row r="859" spans="6:6" x14ac:dyDescent="0.35">
      <c r="F859" s="138"/>
    </row>
    <row r="860" spans="6:6" x14ac:dyDescent="0.35">
      <c r="F860" s="138"/>
    </row>
    <row r="861" spans="6:6" x14ac:dyDescent="0.35">
      <c r="F861" s="138"/>
    </row>
    <row r="862" spans="6:6" x14ac:dyDescent="0.35">
      <c r="F862" s="138"/>
    </row>
    <row r="863" spans="6:6" x14ac:dyDescent="0.35">
      <c r="F863" s="138"/>
    </row>
    <row r="864" spans="6:6" x14ac:dyDescent="0.35">
      <c r="F864" s="138"/>
    </row>
    <row r="865" spans="6:6" x14ac:dyDescent="0.35">
      <c r="F865" s="138"/>
    </row>
    <row r="866" spans="6:6" x14ac:dyDescent="0.35">
      <c r="F866" s="138"/>
    </row>
    <row r="867" spans="6:6" x14ac:dyDescent="0.35">
      <c r="F867" s="138"/>
    </row>
    <row r="868" spans="6:6" x14ac:dyDescent="0.35">
      <c r="F868" s="138"/>
    </row>
    <row r="869" spans="6:6" x14ac:dyDescent="0.35">
      <c r="F869" s="138"/>
    </row>
    <row r="870" spans="6:6" x14ac:dyDescent="0.35">
      <c r="F870" s="138"/>
    </row>
    <row r="871" spans="6:6" x14ac:dyDescent="0.35">
      <c r="F871" s="138"/>
    </row>
    <row r="872" spans="6:6" x14ac:dyDescent="0.35">
      <c r="F872" s="138"/>
    </row>
    <row r="873" spans="6:6" x14ac:dyDescent="0.35">
      <c r="F873" s="138"/>
    </row>
    <row r="874" spans="6:6" x14ac:dyDescent="0.35">
      <c r="F874" s="138"/>
    </row>
    <row r="875" spans="6:6" x14ac:dyDescent="0.35">
      <c r="F875" s="138"/>
    </row>
    <row r="876" spans="6:6" x14ac:dyDescent="0.35">
      <c r="F876" s="138"/>
    </row>
    <row r="877" spans="6:6" x14ac:dyDescent="0.35">
      <c r="F877" s="138"/>
    </row>
    <row r="878" spans="6:6" x14ac:dyDescent="0.35">
      <c r="F878" s="138"/>
    </row>
    <row r="879" spans="6:6" x14ac:dyDescent="0.35">
      <c r="F879" s="138"/>
    </row>
    <row r="880" spans="6:6" x14ac:dyDescent="0.35">
      <c r="F880" s="138"/>
    </row>
    <row r="881" spans="6:6" x14ac:dyDescent="0.35">
      <c r="F881" s="138"/>
    </row>
    <row r="882" spans="6:6" x14ac:dyDescent="0.35">
      <c r="F882" s="138"/>
    </row>
    <row r="883" spans="6:6" x14ac:dyDescent="0.35">
      <c r="F883" s="138"/>
    </row>
    <row r="884" spans="6:6" x14ac:dyDescent="0.35">
      <c r="F884" s="138"/>
    </row>
    <row r="885" spans="6:6" x14ac:dyDescent="0.35">
      <c r="F885" s="138"/>
    </row>
    <row r="886" spans="6:6" x14ac:dyDescent="0.35">
      <c r="F886" s="138"/>
    </row>
    <row r="887" spans="6:6" x14ac:dyDescent="0.35">
      <c r="F887" s="138"/>
    </row>
    <row r="888" spans="6:6" x14ac:dyDescent="0.35">
      <c r="F888" s="138"/>
    </row>
    <row r="889" spans="6:6" x14ac:dyDescent="0.35">
      <c r="F889" s="138"/>
    </row>
    <row r="890" spans="6:6" x14ac:dyDescent="0.35">
      <c r="F890" s="138"/>
    </row>
    <row r="891" spans="6:6" x14ac:dyDescent="0.35">
      <c r="F891" s="138"/>
    </row>
    <row r="892" spans="6:6" x14ac:dyDescent="0.35">
      <c r="F892" s="138"/>
    </row>
    <row r="893" spans="6:6" x14ac:dyDescent="0.35">
      <c r="F893" s="138"/>
    </row>
    <row r="894" spans="6:6" x14ac:dyDescent="0.35">
      <c r="F894" s="138"/>
    </row>
    <row r="895" spans="6:6" x14ac:dyDescent="0.35">
      <c r="F895" s="138"/>
    </row>
    <row r="896" spans="6:6" x14ac:dyDescent="0.35">
      <c r="F896" s="138"/>
    </row>
    <row r="897" spans="6:6" x14ac:dyDescent="0.35">
      <c r="F897" s="138"/>
    </row>
    <row r="898" spans="6:6" x14ac:dyDescent="0.35">
      <c r="F898" s="138"/>
    </row>
    <row r="899" spans="6:6" x14ac:dyDescent="0.35">
      <c r="F899" s="138"/>
    </row>
    <row r="900" spans="6:6" x14ac:dyDescent="0.35">
      <c r="F900" s="138"/>
    </row>
    <row r="901" spans="6:6" x14ac:dyDescent="0.35">
      <c r="F901" s="138"/>
    </row>
    <row r="902" spans="6:6" x14ac:dyDescent="0.35">
      <c r="F902" s="138"/>
    </row>
    <row r="903" spans="6:6" x14ac:dyDescent="0.35">
      <c r="F903" s="138"/>
    </row>
    <row r="904" spans="6:6" x14ac:dyDescent="0.35">
      <c r="F904" s="138"/>
    </row>
    <row r="905" spans="6:6" x14ac:dyDescent="0.35">
      <c r="F905" s="138"/>
    </row>
    <row r="906" spans="6:6" x14ac:dyDescent="0.35">
      <c r="F906" s="138"/>
    </row>
    <row r="907" spans="6:6" x14ac:dyDescent="0.35">
      <c r="F907" s="138"/>
    </row>
    <row r="908" spans="6:6" x14ac:dyDescent="0.35">
      <c r="F908" s="138"/>
    </row>
    <row r="909" spans="6:6" x14ac:dyDescent="0.35">
      <c r="F909" s="138"/>
    </row>
    <row r="910" spans="6:6" x14ac:dyDescent="0.35">
      <c r="F910" s="138"/>
    </row>
    <row r="911" spans="6:6" x14ac:dyDescent="0.35">
      <c r="F911" s="138"/>
    </row>
    <row r="912" spans="6:6" x14ac:dyDescent="0.35">
      <c r="F912" s="138"/>
    </row>
    <row r="913" spans="6:6" x14ac:dyDescent="0.35">
      <c r="F913" s="138"/>
    </row>
    <row r="914" spans="6:6" x14ac:dyDescent="0.35">
      <c r="F914" s="138"/>
    </row>
    <row r="915" spans="6:6" x14ac:dyDescent="0.35">
      <c r="F915" s="138"/>
    </row>
    <row r="916" spans="6:6" x14ac:dyDescent="0.35">
      <c r="F916" s="138"/>
    </row>
    <row r="917" spans="6:6" x14ac:dyDescent="0.35">
      <c r="F917" s="138"/>
    </row>
    <row r="918" spans="6:6" x14ac:dyDescent="0.35">
      <c r="F918" s="138"/>
    </row>
    <row r="919" spans="6:6" x14ac:dyDescent="0.35">
      <c r="F919" s="138"/>
    </row>
    <row r="920" spans="6:6" x14ac:dyDescent="0.35">
      <c r="F920" s="138"/>
    </row>
    <row r="921" spans="6:6" x14ac:dyDescent="0.35">
      <c r="F921" s="138"/>
    </row>
    <row r="922" spans="6:6" x14ac:dyDescent="0.35">
      <c r="F922" s="138"/>
    </row>
    <row r="923" spans="6:6" x14ac:dyDescent="0.35">
      <c r="F923" s="138"/>
    </row>
    <row r="924" spans="6:6" x14ac:dyDescent="0.35">
      <c r="F924" s="138"/>
    </row>
    <row r="925" spans="6:6" x14ac:dyDescent="0.35">
      <c r="F925" s="138"/>
    </row>
    <row r="926" spans="6:6" x14ac:dyDescent="0.35">
      <c r="F926" s="138"/>
    </row>
    <row r="927" spans="6:6" x14ac:dyDescent="0.35">
      <c r="F927" s="138"/>
    </row>
    <row r="928" spans="6:6" x14ac:dyDescent="0.35">
      <c r="F928" s="138"/>
    </row>
    <row r="929" spans="6:6" x14ac:dyDescent="0.35">
      <c r="F929" s="138"/>
    </row>
    <row r="930" spans="6:6" x14ac:dyDescent="0.35">
      <c r="F930" s="138"/>
    </row>
    <row r="931" spans="6:6" x14ac:dyDescent="0.35">
      <c r="F931" s="138"/>
    </row>
    <row r="932" spans="6:6" x14ac:dyDescent="0.35">
      <c r="F932" s="138"/>
    </row>
    <row r="933" spans="6:6" x14ac:dyDescent="0.35">
      <c r="F933" s="138"/>
    </row>
    <row r="934" spans="6:6" x14ac:dyDescent="0.35">
      <c r="F934" s="138"/>
    </row>
    <row r="935" spans="6:6" x14ac:dyDescent="0.35">
      <c r="F935" s="138"/>
    </row>
    <row r="936" spans="6:6" x14ac:dyDescent="0.35">
      <c r="F936" s="138"/>
    </row>
    <row r="937" spans="6:6" x14ac:dyDescent="0.35">
      <c r="F937" s="138"/>
    </row>
    <row r="938" spans="6:6" x14ac:dyDescent="0.35">
      <c r="F938" s="138"/>
    </row>
    <row r="939" spans="6:6" x14ac:dyDescent="0.35">
      <c r="F939" s="138"/>
    </row>
    <row r="940" spans="6:6" x14ac:dyDescent="0.35">
      <c r="F940" s="138"/>
    </row>
    <row r="941" spans="6:6" x14ac:dyDescent="0.35">
      <c r="F941" s="138"/>
    </row>
    <row r="942" spans="6:6" x14ac:dyDescent="0.35">
      <c r="F942" s="138"/>
    </row>
    <row r="943" spans="6:6" x14ac:dyDescent="0.35">
      <c r="F943" s="138"/>
    </row>
    <row r="944" spans="6:6" x14ac:dyDescent="0.35">
      <c r="F944" s="138"/>
    </row>
    <row r="945" spans="6:6" x14ac:dyDescent="0.35">
      <c r="F945" s="138"/>
    </row>
    <row r="946" spans="6:6" x14ac:dyDescent="0.35">
      <c r="F946" s="138"/>
    </row>
    <row r="947" spans="6:6" x14ac:dyDescent="0.35">
      <c r="F947" s="138"/>
    </row>
    <row r="948" spans="6:6" x14ac:dyDescent="0.35">
      <c r="F948" s="138"/>
    </row>
    <row r="949" spans="6:6" x14ac:dyDescent="0.35">
      <c r="F949" s="138"/>
    </row>
    <row r="950" spans="6:6" x14ac:dyDescent="0.35">
      <c r="F950" s="138"/>
    </row>
    <row r="951" spans="6:6" x14ac:dyDescent="0.35">
      <c r="F951" s="138"/>
    </row>
    <row r="952" spans="6:6" x14ac:dyDescent="0.35">
      <c r="F952" s="138"/>
    </row>
    <row r="953" spans="6:6" x14ac:dyDescent="0.35">
      <c r="F953" s="138"/>
    </row>
    <row r="954" spans="6:6" x14ac:dyDescent="0.35">
      <c r="F954" s="138"/>
    </row>
    <row r="955" spans="6:6" x14ac:dyDescent="0.35">
      <c r="F955" s="138"/>
    </row>
    <row r="956" spans="6:6" x14ac:dyDescent="0.35">
      <c r="F956" s="138"/>
    </row>
    <row r="957" spans="6:6" x14ac:dyDescent="0.35">
      <c r="F957" s="138"/>
    </row>
    <row r="958" spans="6:6" x14ac:dyDescent="0.35">
      <c r="F958" s="138"/>
    </row>
    <row r="959" spans="6:6" x14ac:dyDescent="0.35">
      <c r="F959" s="138"/>
    </row>
    <row r="960" spans="6:6" x14ac:dyDescent="0.35">
      <c r="F960" s="138"/>
    </row>
    <row r="961" spans="6:6" x14ac:dyDescent="0.35">
      <c r="F961" s="138"/>
    </row>
    <row r="962" spans="6:6" x14ac:dyDescent="0.35">
      <c r="F962" s="138"/>
    </row>
    <row r="963" spans="6:6" x14ac:dyDescent="0.35">
      <c r="F963" s="138"/>
    </row>
    <row r="964" spans="6:6" x14ac:dyDescent="0.35">
      <c r="F964" s="138"/>
    </row>
    <row r="965" spans="6:6" x14ac:dyDescent="0.35">
      <c r="F965" s="138"/>
    </row>
    <row r="966" spans="6:6" x14ac:dyDescent="0.35">
      <c r="F966" s="138"/>
    </row>
    <row r="967" spans="6:6" x14ac:dyDescent="0.35">
      <c r="F967" s="138"/>
    </row>
    <row r="968" spans="6:6" x14ac:dyDescent="0.35">
      <c r="F968" s="138"/>
    </row>
    <row r="969" spans="6:6" x14ac:dyDescent="0.35">
      <c r="F969" s="138"/>
    </row>
    <row r="970" spans="6:6" x14ac:dyDescent="0.35">
      <c r="F970" s="138"/>
    </row>
    <row r="971" spans="6:6" x14ac:dyDescent="0.35">
      <c r="F971" s="138"/>
    </row>
    <row r="972" spans="6:6" x14ac:dyDescent="0.35">
      <c r="F972" s="138"/>
    </row>
    <row r="973" spans="6:6" x14ac:dyDescent="0.35">
      <c r="F973" s="138"/>
    </row>
    <row r="974" spans="6:6" x14ac:dyDescent="0.35">
      <c r="F974" s="138"/>
    </row>
    <row r="975" spans="6:6" x14ac:dyDescent="0.35">
      <c r="F975" s="138"/>
    </row>
    <row r="976" spans="6:6" x14ac:dyDescent="0.35">
      <c r="F976" s="138"/>
    </row>
    <row r="977" spans="6:6" x14ac:dyDescent="0.35">
      <c r="F977" s="138"/>
    </row>
    <row r="978" spans="6:6" x14ac:dyDescent="0.35">
      <c r="F978" s="138"/>
    </row>
    <row r="979" spans="6:6" x14ac:dyDescent="0.35">
      <c r="F979" s="138"/>
    </row>
    <row r="980" spans="6:6" x14ac:dyDescent="0.35">
      <c r="F980" s="138"/>
    </row>
    <row r="981" spans="6:6" x14ac:dyDescent="0.35">
      <c r="F981" s="138"/>
    </row>
    <row r="982" spans="6:6" x14ac:dyDescent="0.35">
      <c r="F982" s="138"/>
    </row>
    <row r="983" spans="6:6" x14ac:dyDescent="0.35">
      <c r="F983" s="138"/>
    </row>
    <row r="984" spans="6:6" x14ac:dyDescent="0.35">
      <c r="F984" s="138"/>
    </row>
    <row r="985" spans="6:6" x14ac:dyDescent="0.35">
      <c r="F985" s="138"/>
    </row>
    <row r="986" spans="6:6" x14ac:dyDescent="0.35">
      <c r="F986" s="138"/>
    </row>
    <row r="987" spans="6:6" x14ac:dyDescent="0.35">
      <c r="F987" s="138"/>
    </row>
    <row r="988" spans="6:6" x14ac:dyDescent="0.35">
      <c r="F988" s="138"/>
    </row>
    <row r="989" spans="6:6" x14ac:dyDescent="0.35">
      <c r="F989" s="138"/>
    </row>
    <row r="990" spans="6:6" x14ac:dyDescent="0.35">
      <c r="F990" s="138"/>
    </row>
    <row r="991" spans="6:6" x14ac:dyDescent="0.35">
      <c r="F991" s="138"/>
    </row>
    <row r="992" spans="6:6" x14ac:dyDescent="0.35">
      <c r="F992" s="138"/>
    </row>
    <row r="993" spans="6:6" x14ac:dyDescent="0.35">
      <c r="F993" s="138"/>
    </row>
    <row r="994" spans="6:6" x14ac:dyDescent="0.35">
      <c r="F994" s="138"/>
    </row>
    <row r="995" spans="6:6" x14ac:dyDescent="0.35">
      <c r="F995" s="138"/>
    </row>
    <row r="996" spans="6:6" x14ac:dyDescent="0.35">
      <c r="F996" s="138"/>
    </row>
    <row r="997" spans="6:6" x14ac:dyDescent="0.35">
      <c r="F997" s="138"/>
    </row>
    <row r="998" spans="6:6" x14ac:dyDescent="0.35">
      <c r="F998" s="138"/>
    </row>
    <row r="999" spans="6:6" x14ac:dyDescent="0.35">
      <c r="F999" s="138"/>
    </row>
    <row r="1000" spans="6:6" x14ac:dyDescent="0.35">
      <c r="F1000" s="138"/>
    </row>
    <row r="1001" spans="6:6" x14ac:dyDescent="0.35">
      <c r="F1001" s="138"/>
    </row>
    <row r="1002" spans="6:6" x14ac:dyDescent="0.35">
      <c r="F1002" s="138"/>
    </row>
    <row r="1003" spans="6:6" x14ac:dyDescent="0.35">
      <c r="F1003" s="138"/>
    </row>
    <row r="1004" spans="6:6" x14ac:dyDescent="0.35">
      <c r="F1004" s="138"/>
    </row>
    <row r="1005" spans="6:6" x14ac:dyDescent="0.35">
      <c r="F1005" s="138"/>
    </row>
    <row r="1006" spans="6:6" x14ac:dyDescent="0.35">
      <c r="F1006" s="138"/>
    </row>
    <row r="1007" spans="6:6" x14ac:dyDescent="0.35">
      <c r="F1007" s="138"/>
    </row>
    <row r="1008" spans="6:6" x14ac:dyDescent="0.35">
      <c r="F1008" s="138"/>
    </row>
    <row r="1009" spans="6:6" x14ac:dyDescent="0.35">
      <c r="F1009" s="138"/>
    </row>
    <row r="1010" spans="6:6" x14ac:dyDescent="0.35">
      <c r="F1010" s="138"/>
    </row>
    <row r="1011" spans="6:6" x14ac:dyDescent="0.35">
      <c r="F1011" s="138"/>
    </row>
    <row r="1012" spans="6:6" x14ac:dyDescent="0.35">
      <c r="F1012" s="138"/>
    </row>
    <row r="1013" spans="6:6" x14ac:dyDescent="0.35">
      <c r="F1013" s="138"/>
    </row>
    <row r="1014" spans="6:6" x14ac:dyDescent="0.35">
      <c r="F1014" s="138"/>
    </row>
    <row r="1015" spans="6:6" x14ac:dyDescent="0.35">
      <c r="F1015" s="138"/>
    </row>
    <row r="1016" spans="6:6" x14ac:dyDescent="0.35">
      <c r="F1016" s="138"/>
    </row>
    <row r="1017" spans="6:6" x14ac:dyDescent="0.35">
      <c r="F1017" s="138"/>
    </row>
    <row r="1018" spans="6:6" x14ac:dyDescent="0.35">
      <c r="F1018" s="138"/>
    </row>
    <row r="1019" spans="6:6" x14ac:dyDescent="0.35">
      <c r="F1019" s="138"/>
    </row>
  </sheetData>
  <sheetProtection algorithmName="SHA-512" hashValue="zO6F8fy9n0Sp8AsKvy2njdxW7vpARFUk6HMOwggkuDgtG301pcQpCtuSHM0hv3AsYXegdwLhh11DDMFTpPpJ1A==" saltValue="leB82Fi8fJESrr4FR0u4Dg==" spinCount="100000" sheet="1" objects="1" scenarios="1" selectLockedCells="1"/>
  <mergeCells count="5">
    <mergeCell ref="A1:A2"/>
    <mergeCell ref="B1:B2"/>
    <mergeCell ref="A4:B4"/>
    <mergeCell ref="A6:B6"/>
    <mergeCell ref="B40:C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Variables</vt:lpstr>
      <vt:lpstr>Intro</vt:lpstr>
      <vt:lpstr>Info</vt:lpstr>
      <vt:lpstr>Public</vt:lpstr>
      <vt:lpstr>AddPub</vt:lpstr>
      <vt:lpstr>Pro</vt:lpstr>
      <vt:lpstr>AddPro</vt:lpstr>
      <vt:lpstr>Confirm</vt:lpstr>
      <vt:lpstr>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Paula Place</cp:lastModifiedBy>
  <cp:lastPrinted>2024-07-29T18:59:40Z</cp:lastPrinted>
  <dcterms:created xsi:type="dcterms:W3CDTF">2013-02-14T16:37:31Z</dcterms:created>
  <dcterms:modified xsi:type="dcterms:W3CDTF">2026-07-29T15:36:39Z</dcterms:modified>
</cp:coreProperties>
</file>