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RR-2025-007\Working Files\Research\Questionnaires\4. Questionnaires - Final\"/>
    </mc:Choice>
  </mc:AlternateContent>
  <xr:revisionPtr revIDLastSave="0" documentId="13_ncr:1_{69ECDC51-CA34-4800-8DE4-39169FE21B50}" xr6:coauthVersionLast="47" xr6:coauthVersionMax="47" xr10:uidLastSave="{00000000-0000-0000-0000-000000000000}"/>
  <workbookProtection workbookAlgorithmName="SHA-512" workbookHashValue="ZoZP2Ldu9Ul/ceBYCaPBIRkPD8f8WgHcmVqJN9rwAhMgPh+DL2Jmkt+lM3HJOxjyjRP9oEHWtTq5A5a7gDDubQ==" workbookSaltValue="TXG9/piwsZ24xC3ZMLziPA==" workbookSpinCount="100000" lockStructure="1"/>
  <bookViews>
    <workbookView xWindow="-108" yWindow="-108" windowWidth="30936" windowHeight="16776" tabRatio="802" firstSheet="1" activeTab="1" xr2:uid="{5ACB0AA2-AC8F-424A-B4E8-D6C113A4219B}"/>
  </bookViews>
  <sheets>
    <sheet name="Variables" sheetId="38" state="hidden" r:id="rId1"/>
    <sheet name="Intro" sheetId="48" r:id="rId2"/>
    <sheet name="Exclusions" sheetId="52" r:id="rId3"/>
    <sheet name="Info" sheetId="49" r:id="rId4"/>
    <sheet name="Public" sheetId="47" r:id="rId5"/>
    <sheet name="AddPub" sheetId="45" r:id="rId6"/>
    <sheet name="Pro 1" sheetId="37" r:id="rId7"/>
    <sheet name="Pro 2" sheetId="39" r:id="rId8"/>
    <sheet name="Pro 3" sheetId="42" r:id="rId9"/>
    <sheet name="Pro 4" sheetId="43" r:id="rId10"/>
    <sheet name="AddPro" sheetId="44" r:id="rId11"/>
    <sheet name="Confirm" sheetId="46" r:id="rId12"/>
    <sheet name="DB" sheetId="53" state="hidden" r:id="rId13"/>
    <sheet name="QualDB" sheetId="54" state="hidden" r:id="rId14"/>
    <sheet name="DataTab" sheetId="51" state="hidden" r:id="rId15"/>
  </sheets>
  <definedNames>
    <definedName name="assofirm">#REF!</definedName>
    <definedName name="cogm">#REF!</definedName>
    <definedName name="cogs">#REF!</definedName>
    <definedName name="demp">#REF!</definedName>
    <definedName name="Exclusions">Exclusions!$B$15</definedName>
    <definedName name="fexp">#REF!</definedName>
    <definedName name="gsa">#REF!</definedName>
    <definedName name="iemp">#REF!</definedName>
    <definedName name="ndsv">#REF!</definedName>
    <definedName name="nsv">#REF!</definedName>
    <definedName name="POR" localSheetId="14">#REF!</definedName>
    <definedName name="POR">#REF!</definedName>
    <definedName name="ppc">#REF!</definedName>
    <definedName name="_xlnm.Print_Area" localSheetId="10">AddPro!$B$1:$L$62</definedName>
    <definedName name="_xlnm.Print_Area" localSheetId="5">AddPub!$B$1:$L$62</definedName>
    <definedName name="_xlnm.Print_Area" localSheetId="11">Confirm!$B$1:$L$58</definedName>
    <definedName name="_xlnm.Print_Area" localSheetId="2">Exclusions!$B$1:$L$17</definedName>
    <definedName name="_xlnm.Print_Area" localSheetId="3">Info!$B$1:$L$79</definedName>
    <definedName name="_xlnm.Print_Area" localSheetId="1">Intro!$B$1:$L$138</definedName>
    <definedName name="_xlnm.Print_Area" localSheetId="6">'Pro 1'!$B$1:$L$184</definedName>
    <definedName name="_xlnm.Print_Area" localSheetId="7">'Pro 2'!$B$1:$L$240</definedName>
    <definedName name="_xlnm.Print_Area" localSheetId="8">'Pro 3'!$B$1:$L$422</definedName>
    <definedName name="_xlnm.Print_Area" localSheetId="9">'Pro 4'!$B$1:$L$127</definedName>
    <definedName name="_xlnm.Print_Area" localSheetId="4">Public!$B$1:$L$475</definedName>
    <definedName name="_xlnm.Print_Titles" localSheetId="10">AddPro!$1:$7</definedName>
    <definedName name="_xlnm.Print_Titles" localSheetId="5">AddPub!$1:$7</definedName>
    <definedName name="_xlnm.Print_Titles" localSheetId="11">Confirm!$1:$7</definedName>
    <definedName name="_xlnm.Print_Titles" localSheetId="2">Exclusions!$1:$7</definedName>
    <definedName name="_xlnm.Print_Titles" localSheetId="3">Info!$1:$7</definedName>
    <definedName name="_xlnm.Print_Titles" localSheetId="1">Intro!$1:$7</definedName>
    <definedName name="_xlnm.Print_Titles" localSheetId="6">'Pro 1'!$1:$7</definedName>
    <definedName name="_xlnm.Print_Titles" localSheetId="7">'Pro 2'!$1:$7</definedName>
    <definedName name="_xlnm.Print_Titles" localSheetId="8">'Pro 3'!$1:$7</definedName>
    <definedName name="_xlnm.Print_Titles" localSheetId="9">'Pro 4'!$1:$7</definedName>
    <definedName name="_xlnm.Print_Titles" localSheetId="4">Public!$1:$7</definedName>
    <definedName name="quest8" localSheetId="10">AddPro!#REF!</definedName>
    <definedName name="quest8" localSheetId="5">AddPub!#REF!</definedName>
    <definedName name="quest8" localSheetId="11">Confirm!#REF!</definedName>
    <definedName name="quest8" localSheetId="14">#REF!</definedName>
    <definedName name="quest8" localSheetId="2">Exclusions!#REF!</definedName>
    <definedName name="quest8" localSheetId="3">Info!#REF!</definedName>
    <definedName name="quest8" localSheetId="1">Intro!#REF!</definedName>
    <definedName name="quest8" localSheetId="6">'Pro 1'!#REF!</definedName>
    <definedName name="quest8" localSheetId="7">'Pro 2'!#REF!</definedName>
    <definedName name="quest8" localSheetId="8">'Pro 3'!#REF!</definedName>
    <definedName name="quest8" localSheetId="9">'Pro 4'!#REF!</definedName>
    <definedName name="quest8" localSheetId="4">Public!#REF!</definedName>
    <definedName name="quest8">#REF!</definedName>
    <definedName name="Web">Exclusions!$G$15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54" l="1"/>
  <c r="D76" i="54"/>
  <c r="D75" i="54"/>
  <c r="D74" i="54"/>
  <c r="D73" i="54"/>
  <c r="D30" i="54"/>
  <c r="D29" i="54"/>
  <c r="D28" i="54"/>
  <c r="D27" i="54"/>
  <c r="D26" i="54"/>
  <c r="D72" i="54"/>
  <c r="D71" i="54"/>
  <c r="D70" i="54"/>
  <c r="D69" i="54"/>
  <c r="D68" i="54"/>
  <c r="D67" i="54"/>
  <c r="D66" i="54"/>
  <c r="D65" i="54"/>
  <c r="D64" i="54"/>
  <c r="D63" i="54"/>
  <c r="D62" i="54"/>
  <c r="H171" i="53"/>
  <c r="G171" i="53"/>
  <c r="F171" i="53"/>
  <c r="E171" i="53"/>
  <c r="D171" i="53"/>
  <c r="I168" i="53"/>
  <c r="H168" i="53"/>
  <c r="G168" i="53"/>
  <c r="F168" i="53"/>
  <c r="E168" i="53"/>
  <c r="D168" i="53"/>
  <c r="D61" i="54"/>
  <c r="D60" i="54"/>
  <c r="D59" i="54"/>
  <c r="D58" i="54"/>
  <c r="D57" i="54"/>
  <c r="D56" i="54"/>
  <c r="D55" i="54"/>
  <c r="D54" i="54"/>
  <c r="D53" i="54"/>
  <c r="D52" i="54"/>
  <c r="D51" i="54"/>
  <c r="U163" i="53"/>
  <c r="T163" i="53"/>
  <c r="S163" i="53"/>
  <c r="R163" i="53"/>
  <c r="Q163" i="53"/>
  <c r="U162" i="53"/>
  <c r="T162" i="53"/>
  <c r="S162" i="53"/>
  <c r="R162" i="53"/>
  <c r="Q162" i="53"/>
  <c r="U161" i="53"/>
  <c r="T161" i="53"/>
  <c r="S161" i="53"/>
  <c r="R161" i="53"/>
  <c r="Q161" i="53"/>
  <c r="U160" i="53"/>
  <c r="T160" i="53"/>
  <c r="S160" i="53"/>
  <c r="R160" i="53"/>
  <c r="Q160" i="53"/>
  <c r="I163" i="53"/>
  <c r="H163" i="53"/>
  <c r="G163" i="53"/>
  <c r="F163" i="53"/>
  <c r="E163" i="53"/>
  <c r="I162" i="53"/>
  <c r="H162" i="53"/>
  <c r="G162" i="53"/>
  <c r="F162" i="53"/>
  <c r="E162" i="53"/>
  <c r="I161" i="53"/>
  <c r="H161" i="53"/>
  <c r="G161" i="53"/>
  <c r="F161" i="53"/>
  <c r="E161" i="53"/>
  <c r="I160" i="53"/>
  <c r="H160" i="53"/>
  <c r="G160" i="53"/>
  <c r="F160" i="53"/>
  <c r="E160" i="53"/>
  <c r="J146" i="53"/>
  <c r="I146" i="53"/>
  <c r="H146" i="53"/>
  <c r="G146" i="53"/>
  <c r="F146" i="53"/>
  <c r="E146" i="53"/>
  <c r="F137" i="53"/>
  <c r="F136" i="53"/>
  <c r="F135" i="53"/>
  <c r="F134" i="53"/>
  <c r="J133" i="53"/>
  <c r="I133" i="53"/>
  <c r="H133" i="53"/>
  <c r="G133" i="53"/>
  <c r="F133" i="53"/>
  <c r="J132" i="53"/>
  <c r="I132" i="53"/>
  <c r="H132" i="53"/>
  <c r="G132" i="53"/>
  <c r="F132" i="53"/>
  <c r="J131" i="53"/>
  <c r="I131" i="53"/>
  <c r="H131" i="53"/>
  <c r="G131" i="53"/>
  <c r="F131" i="53"/>
  <c r="J130" i="53"/>
  <c r="I130" i="53"/>
  <c r="H130" i="53"/>
  <c r="G130" i="53"/>
  <c r="F130" i="53"/>
  <c r="J127" i="53"/>
  <c r="I127" i="53"/>
  <c r="H127" i="53"/>
  <c r="G127" i="53"/>
  <c r="F127" i="53"/>
  <c r="J126" i="53"/>
  <c r="I126" i="53"/>
  <c r="H126" i="53"/>
  <c r="G126" i="53"/>
  <c r="F126" i="53"/>
  <c r="J125" i="53"/>
  <c r="I125" i="53"/>
  <c r="H125" i="53"/>
  <c r="G125" i="53"/>
  <c r="F125" i="53"/>
  <c r="J122" i="53"/>
  <c r="I122" i="53"/>
  <c r="H122" i="53"/>
  <c r="G122" i="53"/>
  <c r="F122" i="53"/>
  <c r="J121" i="53"/>
  <c r="I121" i="53"/>
  <c r="H121" i="53"/>
  <c r="G121" i="53"/>
  <c r="F121" i="53"/>
  <c r="J120" i="53"/>
  <c r="I120" i="53"/>
  <c r="H120" i="53"/>
  <c r="G120" i="53"/>
  <c r="F120" i="53"/>
  <c r="H82" i="53"/>
  <c r="G82" i="53"/>
  <c r="F82" i="53"/>
  <c r="E82" i="53"/>
  <c r="D82" i="53"/>
  <c r="H81" i="53"/>
  <c r="G81" i="53"/>
  <c r="F81" i="53"/>
  <c r="E81" i="53"/>
  <c r="D81" i="53"/>
  <c r="H80" i="53"/>
  <c r="G80" i="53"/>
  <c r="F80" i="53"/>
  <c r="E80" i="53"/>
  <c r="D80" i="53"/>
  <c r="H78" i="53"/>
  <c r="G78" i="53"/>
  <c r="F78" i="53"/>
  <c r="E78" i="53"/>
  <c r="D78" i="53"/>
  <c r="H77" i="53"/>
  <c r="H79" i="53" s="1"/>
  <c r="H83" i="53" s="1"/>
  <c r="G77" i="53"/>
  <c r="G79" i="53" s="1"/>
  <c r="G83" i="53" s="1"/>
  <c r="F77" i="53"/>
  <c r="F79" i="53" s="1"/>
  <c r="F83" i="53" s="1"/>
  <c r="E77" i="53"/>
  <c r="E79" i="53" s="1"/>
  <c r="E83" i="53" s="1"/>
  <c r="D77" i="53"/>
  <c r="D79" i="53" s="1"/>
  <c r="D83" i="53" s="1"/>
  <c r="T73" i="53"/>
  <c r="S73" i="53"/>
  <c r="R73" i="53"/>
  <c r="Q73" i="53"/>
  <c r="P73" i="53"/>
  <c r="T72" i="53"/>
  <c r="S72" i="53"/>
  <c r="R72" i="53"/>
  <c r="Q72" i="53"/>
  <c r="P72" i="53"/>
  <c r="T71" i="53"/>
  <c r="S71" i="53"/>
  <c r="R71" i="53"/>
  <c r="Q71" i="53"/>
  <c r="P71" i="53"/>
  <c r="T68" i="53"/>
  <c r="S68" i="53"/>
  <c r="R68" i="53"/>
  <c r="Q68" i="53"/>
  <c r="P68" i="53"/>
  <c r="T66" i="53"/>
  <c r="S66" i="53"/>
  <c r="R66" i="53"/>
  <c r="Q66" i="53"/>
  <c r="P66" i="53"/>
  <c r="T65" i="53"/>
  <c r="S65" i="53"/>
  <c r="R65" i="53"/>
  <c r="Q65" i="53"/>
  <c r="P65" i="53"/>
  <c r="H73" i="53"/>
  <c r="G73" i="53"/>
  <c r="F73" i="53"/>
  <c r="E73" i="53"/>
  <c r="D73" i="53"/>
  <c r="H72" i="53"/>
  <c r="G72" i="53"/>
  <c r="F72" i="53"/>
  <c r="E72" i="53"/>
  <c r="D72" i="53"/>
  <c r="H71" i="53"/>
  <c r="G71" i="53"/>
  <c r="F71" i="53"/>
  <c r="E71" i="53"/>
  <c r="D71" i="53"/>
  <c r="H68" i="53"/>
  <c r="G68" i="53"/>
  <c r="F68" i="53"/>
  <c r="E68" i="53"/>
  <c r="D68" i="53"/>
  <c r="H66" i="53"/>
  <c r="G66" i="53"/>
  <c r="F66" i="53"/>
  <c r="E66" i="53"/>
  <c r="D66" i="53"/>
  <c r="H65" i="53"/>
  <c r="G65" i="53"/>
  <c r="F65" i="53"/>
  <c r="E65" i="53"/>
  <c r="D65" i="53"/>
  <c r="T49" i="53"/>
  <c r="S49" i="53"/>
  <c r="R49" i="53"/>
  <c r="Q49" i="53"/>
  <c r="P49" i="53"/>
  <c r="T48" i="53"/>
  <c r="S48" i="53"/>
  <c r="R48" i="53"/>
  <c r="R56" i="53" s="1"/>
  <c r="Q48" i="53"/>
  <c r="P48" i="53"/>
  <c r="T47" i="53"/>
  <c r="T50" i="53" s="1"/>
  <c r="T67" i="53" s="1"/>
  <c r="T69" i="53" s="1"/>
  <c r="T70" i="53" s="1"/>
  <c r="T74" i="53" s="1"/>
  <c r="S47" i="53"/>
  <c r="S50" i="53" s="1"/>
  <c r="S67" i="53" s="1"/>
  <c r="S69" i="53" s="1"/>
  <c r="S70" i="53" s="1"/>
  <c r="S74" i="53" s="1"/>
  <c r="R47" i="53"/>
  <c r="Q47" i="53"/>
  <c r="P47" i="53"/>
  <c r="T46" i="53"/>
  <c r="S46" i="53"/>
  <c r="R46" i="53"/>
  <c r="Q46" i="53"/>
  <c r="P46" i="53"/>
  <c r="P50" i="53" s="1"/>
  <c r="P58" i="53" s="1"/>
  <c r="T45" i="53"/>
  <c r="S45" i="53"/>
  <c r="R45" i="53"/>
  <c r="Q45" i="53"/>
  <c r="Q50" i="53" s="1"/>
  <c r="Q58" i="53" s="1"/>
  <c r="P45" i="53"/>
  <c r="H49" i="53"/>
  <c r="G49" i="53"/>
  <c r="F49" i="53"/>
  <c r="E49" i="53"/>
  <c r="D49" i="53"/>
  <c r="H48" i="53"/>
  <c r="G48" i="53"/>
  <c r="F48" i="53"/>
  <c r="F56" i="53" s="1"/>
  <c r="E48" i="53"/>
  <c r="E56" i="53" s="1"/>
  <c r="D48" i="53"/>
  <c r="D56" i="53" s="1"/>
  <c r="H47" i="53"/>
  <c r="H55" i="53" s="1"/>
  <c r="G47" i="53"/>
  <c r="F47" i="53"/>
  <c r="F55" i="53" s="1"/>
  <c r="E47" i="53"/>
  <c r="D47" i="53"/>
  <c r="H46" i="53"/>
  <c r="G46" i="53"/>
  <c r="F46" i="53"/>
  <c r="E46" i="53"/>
  <c r="D46" i="53"/>
  <c r="D54" i="53" s="1"/>
  <c r="H45" i="53"/>
  <c r="H50" i="53" s="1"/>
  <c r="G45" i="53"/>
  <c r="G50" i="53" s="1"/>
  <c r="F45" i="53"/>
  <c r="F50" i="53" s="1"/>
  <c r="E45" i="53"/>
  <c r="D45" i="53"/>
  <c r="D39" i="54"/>
  <c r="D38" i="54"/>
  <c r="D37" i="54"/>
  <c r="D36" i="54"/>
  <c r="D35" i="54"/>
  <c r="D34" i="54"/>
  <c r="D33" i="54"/>
  <c r="D32" i="54"/>
  <c r="D31" i="54"/>
  <c r="J98" i="53"/>
  <c r="I98" i="53"/>
  <c r="H98" i="53"/>
  <c r="G98" i="53"/>
  <c r="F98" i="53"/>
  <c r="J96" i="53"/>
  <c r="I96" i="53"/>
  <c r="H96" i="53"/>
  <c r="G96" i="53"/>
  <c r="F96" i="53"/>
  <c r="J95" i="53"/>
  <c r="I95" i="53"/>
  <c r="H95" i="53"/>
  <c r="G95" i="53"/>
  <c r="F95" i="53"/>
  <c r="J94" i="53"/>
  <c r="I94" i="53"/>
  <c r="I97" i="53" s="1"/>
  <c r="H94" i="53"/>
  <c r="H97" i="53" s="1"/>
  <c r="G94" i="53"/>
  <c r="G97" i="53" s="1"/>
  <c r="F94" i="53"/>
  <c r="J91" i="53"/>
  <c r="I91" i="53"/>
  <c r="H91" i="53"/>
  <c r="G91" i="53"/>
  <c r="F91" i="53"/>
  <c r="T42" i="53"/>
  <c r="S42" i="53"/>
  <c r="R42" i="53"/>
  <c r="Q42" i="53"/>
  <c r="P42" i="53"/>
  <c r="H42" i="53"/>
  <c r="G42" i="53"/>
  <c r="F42" i="53"/>
  <c r="E42" i="53"/>
  <c r="D42" i="53"/>
  <c r="D50" i="54"/>
  <c r="D49" i="54"/>
  <c r="D48" i="54"/>
  <c r="D47" i="54"/>
  <c r="D46" i="54"/>
  <c r="D45" i="54"/>
  <c r="D44" i="54"/>
  <c r="D43" i="54"/>
  <c r="D42" i="54"/>
  <c r="D41" i="54"/>
  <c r="D40" i="54"/>
  <c r="J141" i="53"/>
  <c r="I141" i="53"/>
  <c r="H141" i="53"/>
  <c r="G141" i="53"/>
  <c r="F141" i="53"/>
  <c r="J140" i="53"/>
  <c r="I140" i="53"/>
  <c r="H140" i="53"/>
  <c r="G140" i="53"/>
  <c r="F140" i="53"/>
  <c r="T62" i="53"/>
  <c r="S62" i="53"/>
  <c r="R62" i="53"/>
  <c r="Q62" i="53"/>
  <c r="P62" i="53"/>
  <c r="H62" i="53"/>
  <c r="G62" i="53"/>
  <c r="F62" i="53"/>
  <c r="AB30" i="53"/>
  <c r="AA30" i="53"/>
  <c r="Z30" i="53"/>
  <c r="Y30" i="53"/>
  <c r="X30" i="53"/>
  <c r="W30" i="53"/>
  <c r="V30" i="53"/>
  <c r="U30" i="53"/>
  <c r="T30" i="53"/>
  <c r="S30" i="53"/>
  <c r="AH29" i="53"/>
  <c r="AE29" i="53"/>
  <c r="AB29" i="53"/>
  <c r="AA29" i="53"/>
  <c r="Z29" i="53"/>
  <c r="Y29" i="53"/>
  <c r="X29" i="53"/>
  <c r="AH28" i="53" s="1"/>
  <c r="AH30" i="53" s="1"/>
  <c r="W29" i="53"/>
  <c r="V29" i="53"/>
  <c r="U29" i="53"/>
  <c r="T29" i="53"/>
  <c r="S29" i="53"/>
  <c r="AB28" i="53"/>
  <c r="AA28" i="53"/>
  <c r="Z28" i="53"/>
  <c r="Y28" i="53"/>
  <c r="X28" i="53"/>
  <c r="W28" i="53"/>
  <c r="V28" i="53"/>
  <c r="U28" i="53"/>
  <c r="T28" i="53"/>
  <c r="S28" i="53"/>
  <c r="AB27" i="53"/>
  <c r="AA27" i="53"/>
  <c r="Z27" i="53"/>
  <c r="Y27" i="53"/>
  <c r="X27" i="53"/>
  <c r="W27" i="53"/>
  <c r="V27" i="53"/>
  <c r="U27" i="53"/>
  <c r="T27" i="53"/>
  <c r="S27" i="53"/>
  <c r="AH24" i="53" s="1"/>
  <c r="AH26" i="53" s="1"/>
  <c r="AB26" i="53"/>
  <c r="AA26" i="53"/>
  <c r="Z26" i="53"/>
  <c r="Y26" i="53"/>
  <c r="X26" i="53"/>
  <c r="W26" i="53"/>
  <c r="V26" i="53"/>
  <c r="U26" i="53"/>
  <c r="T26" i="53"/>
  <c r="S26" i="53"/>
  <c r="AH25" i="53"/>
  <c r="AE25" i="53"/>
  <c r="AB25" i="53"/>
  <c r="AA25" i="53"/>
  <c r="Z25" i="53"/>
  <c r="Y25" i="53"/>
  <c r="X25" i="53"/>
  <c r="W25" i="53"/>
  <c r="V25" i="53"/>
  <c r="U25" i="53"/>
  <c r="T25" i="53"/>
  <c r="S25" i="53"/>
  <c r="AB24" i="53"/>
  <c r="AA24" i="53"/>
  <c r="Z24" i="53"/>
  <c r="Y24" i="53"/>
  <c r="X24" i="53"/>
  <c r="W24" i="53"/>
  <c r="V24" i="53"/>
  <c r="U24" i="53"/>
  <c r="T24" i="53"/>
  <c r="S24" i="53"/>
  <c r="AB23" i="53"/>
  <c r="AA23" i="53"/>
  <c r="Z23" i="53"/>
  <c r="Y23" i="53"/>
  <c r="X23" i="53"/>
  <c r="AE28" i="53" s="1"/>
  <c r="AE30" i="53" s="1"/>
  <c r="W23" i="53"/>
  <c r="V23" i="53"/>
  <c r="U23" i="53"/>
  <c r="T23" i="53"/>
  <c r="S23" i="53"/>
  <c r="P14" i="53"/>
  <c r="O14" i="53"/>
  <c r="N14" i="53"/>
  <c r="M14" i="53"/>
  <c r="L14" i="53"/>
  <c r="P13" i="53"/>
  <c r="O13" i="53"/>
  <c r="N13" i="53"/>
  <c r="M13" i="53"/>
  <c r="L13" i="53"/>
  <c r="P12" i="53"/>
  <c r="O12" i="53"/>
  <c r="N12" i="53"/>
  <c r="M12" i="53"/>
  <c r="L12" i="53"/>
  <c r="P11" i="53"/>
  <c r="O11" i="53"/>
  <c r="N11" i="53"/>
  <c r="M11" i="53"/>
  <c r="L11" i="53"/>
  <c r="P10" i="53"/>
  <c r="O10" i="53"/>
  <c r="N10" i="53"/>
  <c r="M10" i="53"/>
  <c r="L10" i="53"/>
  <c r="P9" i="53"/>
  <c r="O9" i="53"/>
  <c r="N9" i="53"/>
  <c r="P8" i="53"/>
  <c r="O8" i="53"/>
  <c r="N8" i="53"/>
  <c r="P7" i="53"/>
  <c r="O7" i="53"/>
  <c r="N7" i="53"/>
  <c r="M7" i="53"/>
  <c r="L7" i="53"/>
  <c r="P6" i="53"/>
  <c r="O6" i="53"/>
  <c r="N6" i="53"/>
  <c r="M6" i="53"/>
  <c r="L6" i="53"/>
  <c r="D25" i="54"/>
  <c r="D24" i="54"/>
  <c r="D23" i="54"/>
  <c r="D22" i="54"/>
  <c r="D21" i="54"/>
  <c r="D20" i="54"/>
  <c r="D19" i="54"/>
  <c r="D18" i="54"/>
  <c r="D17" i="54"/>
  <c r="D16" i="54"/>
  <c r="D15" i="54"/>
  <c r="D14" i="54"/>
  <c r="D13" i="54"/>
  <c r="D12" i="54"/>
  <c r="D11" i="54"/>
  <c r="D10" i="54"/>
  <c r="D9" i="54"/>
  <c r="D8" i="54"/>
  <c r="D7" i="54"/>
  <c r="D6" i="54"/>
  <c r="D5" i="54"/>
  <c r="D4" i="54"/>
  <c r="D3" i="54"/>
  <c r="D2" i="54"/>
  <c r="O162" i="53"/>
  <c r="O161" i="53"/>
  <c r="O160" i="53"/>
  <c r="C162" i="53"/>
  <c r="C161" i="53"/>
  <c r="C160" i="53"/>
  <c r="H6" i="53"/>
  <c r="E24" i="53" s="1"/>
  <c r="A77" i="54"/>
  <c r="A76" i="54"/>
  <c r="A75" i="54"/>
  <c r="A74" i="54"/>
  <c r="A73" i="54"/>
  <c r="A72" i="54"/>
  <c r="A71" i="54"/>
  <c r="A70" i="54"/>
  <c r="A69" i="54"/>
  <c r="A68" i="54"/>
  <c r="A67" i="54"/>
  <c r="A66" i="54"/>
  <c r="A65" i="54"/>
  <c r="A64" i="54"/>
  <c r="A63" i="54"/>
  <c r="A62" i="54"/>
  <c r="A61" i="54"/>
  <c r="A60" i="54"/>
  <c r="A59" i="54"/>
  <c r="A53" i="54"/>
  <c r="A52" i="54"/>
  <c r="A51" i="54"/>
  <c r="A50" i="54"/>
  <c r="A49" i="54"/>
  <c r="A48" i="54"/>
  <c r="A47" i="54"/>
  <c r="A46" i="54"/>
  <c r="A45" i="54"/>
  <c r="A44" i="54"/>
  <c r="A43" i="54"/>
  <c r="A42" i="54"/>
  <c r="A41" i="54"/>
  <c r="A40" i="54"/>
  <c r="A39" i="54"/>
  <c r="A38" i="54"/>
  <c r="A37" i="54"/>
  <c r="A36" i="54"/>
  <c r="A35" i="54"/>
  <c r="A34" i="54"/>
  <c r="A33" i="54"/>
  <c r="A32" i="54"/>
  <c r="A31" i="54"/>
  <c r="A30" i="54"/>
  <c r="A29" i="54"/>
  <c r="A28" i="54"/>
  <c r="A27" i="54"/>
  <c r="A26" i="54"/>
  <c r="A25" i="54"/>
  <c r="A24" i="54"/>
  <c r="A23" i="54"/>
  <c r="A22" i="54"/>
  <c r="A21" i="54"/>
  <c r="A20" i="54"/>
  <c r="A19" i="54"/>
  <c r="A18" i="54"/>
  <c r="A17" i="54"/>
  <c r="A16" i="54"/>
  <c r="A15" i="54"/>
  <c r="A14" i="54"/>
  <c r="A13" i="54"/>
  <c r="A12" i="54"/>
  <c r="A11" i="54"/>
  <c r="A10" i="54"/>
  <c r="A9" i="54"/>
  <c r="A8" i="54"/>
  <c r="A7" i="54"/>
  <c r="A6" i="54"/>
  <c r="A5" i="54"/>
  <c r="A4" i="54"/>
  <c r="A3" i="54"/>
  <c r="A2" i="54"/>
  <c r="B14" i="53"/>
  <c r="B13" i="53"/>
  <c r="B12" i="53"/>
  <c r="B11" i="53"/>
  <c r="B10" i="53"/>
  <c r="B9" i="53"/>
  <c r="B8" i="53"/>
  <c r="B7" i="53"/>
  <c r="B6" i="53"/>
  <c r="B27" i="53" s="1"/>
  <c r="C27" i="53" s="1"/>
  <c r="I142" i="53"/>
  <c r="H142" i="53"/>
  <c r="J142" i="53"/>
  <c r="G142" i="53"/>
  <c r="F142" i="53"/>
  <c r="F97" i="53"/>
  <c r="J97" i="53"/>
  <c r="F57" i="53"/>
  <c r="E57" i="53"/>
  <c r="D57" i="53"/>
  <c r="R55" i="53"/>
  <c r="Q55" i="53"/>
  <c r="P55" i="53"/>
  <c r="G55" i="53"/>
  <c r="Q54" i="53"/>
  <c r="P54" i="53"/>
  <c r="G54" i="53"/>
  <c r="F54" i="53"/>
  <c r="E54" i="53"/>
  <c r="R57" i="53"/>
  <c r="Q57" i="53"/>
  <c r="P57" i="53"/>
  <c r="H57" i="53"/>
  <c r="G57" i="53"/>
  <c r="Q56" i="53"/>
  <c r="P56" i="53"/>
  <c r="H56" i="53"/>
  <c r="G56" i="53"/>
  <c r="E55" i="53"/>
  <c r="D55" i="53"/>
  <c r="R54" i="53"/>
  <c r="H54" i="53"/>
  <c r="R50" i="53"/>
  <c r="Q53" i="53"/>
  <c r="P53" i="53"/>
  <c r="E53" i="53"/>
  <c r="D53" i="53"/>
  <c r="B30" i="53"/>
  <c r="C30" i="53" s="1"/>
  <c r="E29" i="53"/>
  <c r="B29" i="53"/>
  <c r="C29" i="53" s="1"/>
  <c r="E28" i="53"/>
  <c r="B25" i="53"/>
  <c r="C25" i="53" s="1"/>
  <c r="B24" i="53"/>
  <c r="C24" i="53" s="1"/>
  <c r="E23" i="53"/>
  <c r="H7" i="53"/>
  <c r="H8" i="53" s="1"/>
  <c r="H9" i="53" s="1"/>
  <c r="H10" i="53" s="1"/>
  <c r="H11" i="53" s="1"/>
  <c r="H12" i="53" s="1"/>
  <c r="H13" i="53" s="1"/>
  <c r="H14" i="53" s="1"/>
  <c r="E27" i="53"/>
  <c r="B23" i="53"/>
  <c r="C23" i="53" s="1"/>
  <c r="B237" i="42"/>
  <c r="B208" i="42"/>
  <c r="AE24" i="53" l="1"/>
  <c r="AE26" i="53" s="1"/>
  <c r="D50" i="53"/>
  <c r="E30" i="53"/>
  <c r="B26" i="53"/>
  <c r="C26" i="53" s="1"/>
  <c r="H67" i="53"/>
  <c r="H69" i="53" s="1"/>
  <c r="H70" i="53" s="1"/>
  <c r="H74" i="53" s="1"/>
  <c r="H58" i="53"/>
  <c r="D69" i="53"/>
  <c r="D70" i="53"/>
  <c r="D74" i="53" s="1"/>
  <c r="R67" i="53"/>
  <c r="R69" i="53" s="1"/>
  <c r="R70" i="53" s="1"/>
  <c r="R74" i="53" s="1"/>
  <c r="R58" i="53"/>
  <c r="G69" i="53"/>
  <c r="G70" i="53"/>
  <c r="G74" i="53" s="1"/>
  <c r="Q70" i="53"/>
  <c r="Q74" i="53" s="1"/>
  <c r="D67" i="53"/>
  <c r="D58" i="53"/>
  <c r="F58" i="53"/>
  <c r="F67" i="53"/>
  <c r="F69" i="53" s="1"/>
  <c r="F70" i="53" s="1"/>
  <c r="F74" i="53" s="1"/>
  <c r="G67" i="53"/>
  <c r="G58" i="53"/>
  <c r="P67" i="53"/>
  <c r="P69" i="53" s="1"/>
  <c r="P70" i="53" s="1"/>
  <c r="P74" i="53" s="1"/>
  <c r="E25" i="53"/>
  <c r="Q67" i="53"/>
  <c r="Q69" i="53" s="1"/>
  <c r="F53" i="53"/>
  <c r="E26" i="53"/>
  <c r="E50" i="53"/>
  <c r="G53" i="53"/>
  <c r="H53" i="53"/>
  <c r="R53" i="53"/>
  <c r="B28" i="53"/>
  <c r="C28" i="53" s="1"/>
  <c r="G83" i="37"/>
  <c r="F54" i="48"/>
  <c r="E67" i="53" l="1"/>
  <c r="E69" i="53" s="1"/>
  <c r="E70" i="53" s="1"/>
  <c r="E74" i="53" s="1"/>
  <c r="E58" i="53"/>
  <c r="F52" i="48"/>
  <c r="B39" i="49"/>
  <c r="H10" i="48" l="1"/>
  <c r="P26" i="42" l="1"/>
  <c r="O26" i="42"/>
  <c r="P25" i="42"/>
  <c r="O25" i="42"/>
  <c r="P24" i="42"/>
  <c r="O24" i="42"/>
  <c r="G51" i="46"/>
  <c r="H51" i="46"/>
  <c r="I51" i="46"/>
  <c r="J51" i="46"/>
  <c r="F51" i="46"/>
  <c r="H75" i="37"/>
  <c r="I75" i="37"/>
  <c r="J75" i="37"/>
  <c r="K75" i="37"/>
  <c r="G75" i="37"/>
  <c r="H57" i="37"/>
  <c r="I57" i="37"/>
  <c r="J57" i="37"/>
  <c r="K57" i="37"/>
  <c r="G57" i="37"/>
  <c r="G52" i="46" l="1"/>
  <c r="H52" i="46"/>
  <c r="I52" i="46"/>
  <c r="J52" i="46"/>
  <c r="F52" i="46"/>
  <c r="G49" i="46"/>
  <c r="M9" i="53" s="1"/>
  <c r="H49" i="46"/>
  <c r="I49" i="46"/>
  <c r="J49" i="46"/>
  <c r="F49" i="46"/>
  <c r="L9" i="53" s="1"/>
  <c r="P52" i="46"/>
  <c r="O52" i="46"/>
  <c r="P51" i="46"/>
  <c r="O51" i="46"/>
  <c r="G48" i="46"/>
  <c r="M8" i="53" s="1"/>
  <c r="H48" i="46"/>
  <c r="I48" i="46"/>
  <c r="J48" i="46"/>
  <c r="F48" i="46"/>
  <c r="L8" i="53" s="1"/>
  <c r="G42" i="46" l="1"/>
  <c r="H42" i="46"/>
  <c r="I42" i="46"/>
  <c r="J42" i="46"/>
  <c r="F42" i="46"/>
  <c r="G41" i="46"/>
  <c r="H41" i="46"/>
  <c r="I41" i="46"/>
  <c r="J41" i="46"/>
  <c r="F41" i="46"/>
  <c r="G39" i="46"/>
  <c r="H39" i="46"/>
  <c r="I39" i="46"/>
  <c r="J39" i="46"/>
  <c r="F39" i="46"/>
  <c r="F38" i="46"/>
  <c r="F82" i="39"/>
  <c r="B82" i="39"/>
  <c r="H123" i="42" l="1"/>
  <c r="I123" i="42"/>
  <c r="J123" i="42"/>
  <c r="K123" i="42"/>
  <c r="G123" i="42"/>
  <c r="H122" i="42"/>
  <c r="I122" i="42"/>
  <c r="J122" i="42"/>
  <c r="K122" i="42"/>
  <c r="G122" i="42"/>
  <c r="B69" i="42" l="1"/>
  <c r="B450" i="47"/>
  <c r="G57" i="46" l="1"/>
  <c r="H57" i="46"/>
  <c r="I57" i="46"/>
  <c r="J57" i="46"/>
  <c r="F57" i="46"/>
  <c r="F56" i="46"/>
  <c r="J54" i="46"/>
  <c r="I54" i="46"/>
  <c r="F54" i="46"/>
  <c r="G54" i="46" s="1"/>
  <c r="H54" i="46" s="1"/>
  <c r="B52" i="46"/>
  <c r="B51" i="46"/>
  <c r="P49" i="46"/>
  <c r="O49" i="46"/>
  <c r="P48" i="46"/>
  <c r="O48" i="46"/>
  <c r="B48" i="46" s="1"/>
  <c r="F47" i="46"/>
  <c r="F46" i="46"/>
  <c r="F36" i="46"/>
  <c r="F37" i="46"/>
  <c r="J44" i="46"/>
  <c r="I44" i="46"/>
  <c r="F44" i="46"/>
  <c r="G44" i="46" s="1"/>
  <c r="H44" i="46" s="1"/>
  <c r="F50" i="46"/>
  <c r="B42" i="46"/>
  <c r="B41" i="46"/>
  <c r="F40" i="46"/>
  <c r="B39" i="46"/>
  <c r="E67" i="39"/>
  <c r="E66" i="39"/>
  <c r="E65" i="39"/>
  <c r="B65" i="39"/>
  <c r="K26" i="39"/>
  <c r="K25" i="39"/>
  <c r="J26" i="39"/>
  <c r="J25" i="39"/>
  <c r="I26" i="39"/>
  <c r="I25" i="39"/>
  <c r="H26" i="39"/>
  <c r="H25" i="39"/>
  <c r="H63" i="39"/>
  <c r="I63" i="39"/>
  <c r="J63" i="39"/>
  <c r="K63" i="39"/>
  <c r="G63" i="39"/>
  <c r="H62" i="39"/>
  <c r="H64" i="39" s="1"/>
  <c r="I62" i="39"/>
  <c r="I64" i="39" s="1"/>
  <c r="J62" i="39"/>
  <c r="J64" i="39" s="1"/>
  <c r="K62" i="39"/>
  <c r="K64" i="39" s="1"/>
  <c r="G62" i="39"/>
  <c r="G64" i="39" s="1"/>
  <c r="H60" i="39"/>
  <c r="I60" i="39"/>
  <c r="J60" i="39"/>
  <c r="K60" i="39"/>
  <c r="G60" i="39"/>
  <c r="H59" i="39"/>
  <c r="I59" i="39"/>
  <c r="J59" i="39"/>
  <c r="K59" i="39"/>
  <c r="G59" i="39"/>
  <c r="K74" i="39"/>
  <c r="J74" i="39"/>
  <c r="I74" i="39"/>
  <c r="H74" i="39"/>
  <c r="G74" i="39"/>
  <c r="E74" i="39"/>
  <c r="E72" i="39"/>
  <c r="B72" i="39"/>
  <c r="K71" i="39"/>
  <c r="J71" i="39"/>
  <c r="I71" i="39"/>
  <c r="H71" i="39"/>
  <c r="G71" i="39"/>
  <c r="E71" i="39"/>
  <c r="E70" i="39"/>
  <c r="E69" i="39"/>
  <c r="B69" i="39"/>
  <c r="P62" i="39"/>
  <c r="O62" i="39"/>
  <c r="B62" i="39" s="1"/>
  <c r="P59" i="39"/>
  <c r="O59" i="39"/>
  <c r="B59" i="39" s="1"/>
  <c r="P54" i="39"/>
  <c r="O54" i="39"/>
  <c r="B54" i="39" s="1"/>
  <c r="P51" i="39"/>
  <c r="O51" i="39"/>
  <c r="B51" i="39" s="1"/>
  <c r="E64" i="39"/>
  <c r="E63" i="39"/>
  <c r="E62" i="39"/>
  <c r="E61" i="39"/>
  <c r="E60" i="39"/>
  <c r="E59" i="39"/>
  <c r="B58" i="39"/>
  <c r="K56" i="39"/>
  <c r="J56" i="39"/>
  <c r="I56" i="39"/>
  <c r="H56" i="39"/>
  <c r="G56" i="39"/>
  <c r="E56" i="39"/>
  <c r="E55" i="39"/>
  <c r="E54" i="39"/>
  <c r="K53" i="39"/>
  <c r="J53" i="39"/>
  <c r="I53" i="39"/>
  <c r="H53" i="39"/>
  <c r="G53" i="39"/>
  <c r="E53" i="39"/>
  <c r="E52" i="39"/>
  <c r="E51" i="39"/>
  <c r="B50" i="39"/>
  <c r="P39" i="39"/>
  <c r="O39" i="39"/>
  <c r="B39" i="39" s="1"/>
  <c r="P36" i="39"/>
  <c r="O36" i="39"/>
  <c r="B36" i="39" s="1"/>
  <c r="K41" i="39"/>
  <c r="J41" i="39"/>
  <c r="I41" i="39"/>
  <c r="H41" i="39"/>
  <c r="G41" i="39"/>
  <c r="E41" i="39"/>
  <c r="E40" i="39"/>
  <c r="E39" i="39"/>
  <c r="K38" i="39"/>
  <c r="J38" i="39"/>
  <c r="I38" i="39"/>
  <c r="H38" i="39"/>
  <c r="G38" i="39"/>
  <c r="E38" i="39"/>
  <c r="E37" i="39"/>
  <c r="E36" i="39"/>
  <c r="B35" i="39"/>
  <c r="H88" i="37"/>
  <c r="I88" i="37"/>
  <c r="J88" i="37"/>
  <c r="K88" i="37"/>
  <c r="G88" i="37"/>
  <c r="B87" i="37"/>
  <c r="H85" i="37"/>
  <c r="I85" i="37"/>
  <c r="J85" i="37"/>
  <c r="K85" i="37"/>
  <c r="G85" i="37"/>
  <c r="B76" i="37"/>
  <c r="K79" i="37"/>
  <c r="J79" i="37"/>
  <c r="G79" i="37"/>
  <c r="H79" i="37" s="1"/>
  <c r="I79" i="37" s="1"/>
  <c r="B88" i="37"/>
  <c r="B86" i="37"/>
  <c r="B85" i="37"/>
  <c r="B84" i="37"/>
  <c r="B83" i="37"/>
  <c r="B82" i="37"/>
  <c r="B81" i="37"/>
  <c r="K61" i="37"/>
  <c r="J61" i="37"/>
  <c r="G61" i="37"/>
  <c r="H61" i="37" s="1"/>
  <c r="I61" i="37" s="1"/>
  <c r="B77" i="37"/>
  <c r="B75" i="37"/>
  <c r="B74" i="37"/>
  <c r="K73" i="37"/>
  <c r="J73" i="37"/>
  <c r="I73" i="37"/>
  <c r="H73" i="37"/>
  <c r="G73" i="37"/>
  <c r="B73" i="37"/>
  <c r="B72" i="37"/>
  <c r="B71" i="37"/>
  <c r="B70" i="37"/>
  <c r="B69" i="37"/>
  <c r="K68" i="37"/>
  <c r="J68" i="37"/>
  <c r="I68" i="37"/>
  <c r="H68" i="37"/>
  <c r="G68" i="37"/>
  <c r="B68" i="37"/>
  <c r="B67" i="37"/>
  <c r="B66" i="37"/>
  <c r="B65" i="37"/>
  <c r="B64" i="37"/>
  <c r="B63" i="37"/>
  <c r="B28" i="37"/>
  <c r="B49" i="46" l="1"/>
  <c r="I61" i="39"/>
  <c r="G61" i="39"/>
  <c r="K61" i="39"/>
  <c r="J61" i="39"/>
  <c r="G66" i="39"/>
  <c r="K66" i="39"/>
  <c r="H65" i="39"/>
  <c r="I66" i="39"/>
  <c r="J66" i="39"/>
  <c r="H66" i="39"/>
  <c r="H61" i="39"/>
  <c r="J65" i="39"/>
  <c r="J67" i="39" s="1"/>
  <c r="I65" i="39"/>
  <c r="I67" i="39" s="1"/>
  <c r="G65" i="39"/>
  <c r="D62" i="53" s="1"/>
  <c r="K65" i="39"/>
  <c r="K67" i="39" s="1"/>
  <c r="I77" i="37"/>
  <c r="G77" i="37"/>
  <c r="J77" i="37"/>
  <c r="H77" i="37"/>
  <c r="K77" i="37"/>
  <c r="B15" i="37"/>
  <c r="B59" i="37"/>
  <c r="B58" i="37"/>
  <c r="B57" i="37"/>
  <c r="B56" i="37"/>
  <c r="H55" i="37"/>
  <c r="I55" i="37"/>
  <c r="J55" i="37"/>
  <c r="K55" i="37"/>
  <c r="G55" i="37"/>
  <c r="B54" i="37"/>
  <c r="B53" i="37"/>
  <c r="H50" i="37"/>
  <c r="I50" i="37"/>
  <c r="J50" i="37"/>
  <c r="K50" i="37"/>
  <c r="G50" i="37"/>
  <c r="B50" i="37"/>
  <c r="B49" i="37"/>
  <c r="B46" i="37"/>
  <c r="B16" i="47"/>
  <c r="B18" i="47"/>
  <c r="H67" i="39" l="1"/>
  <c r="E62" i="53"/>
  <c r="G82" i="37"/>
  <c r="K82" i="37"/>
  <c r="J38" i="46"/>
  <c r="J82" i="37"/>
  <c r="I38" i="46"/>
  <c r="I82" i="37"/>
  <c r="H38" i="46"/>
  <c r="H82" i="37"/>
  <c r="G38" i="46"/>
  <c r="H83" i="37"/>
  <c r="J83" i="37"/>
  <c r="I83" i="37"/>
  <c r="K83" i="37"/>
  <c r="G67" i="39"/>
  <c r="K59" i="37" l="1"/>
  <c r="K84" i="37"/>
  <c r="K82" i="39" s="1"/>
  <c r="K83" i="39" s="1"/>
  <c r="H59" i="37"/>
  <c r="H84" i="37"/>
  <c r="H82" i="39" s="1"/>
  <c r="H83" i="39" s="1"/>
  <c r="I59" i="37"/>
  <c r="I84" i="37"/>
  <c r="I82" i="39" s="1"/>
  <c r="I83" i="39" s="1"/>
  <c r="J59" i="37"/>
  <c r="J84" i="37"/>
  <c r="J82" i="39" s="1"/>
  <c r="J83" i="39" s="1"/>
  <c r="G59" i="37"/>
  <c r="G84" i="37"/>
  <c r="B44" i="48"/>
  <c r="B12" i="52"/>
  <c r="B10" i="52"/>
  <c r="L8" i="52"/>
  <c r="K8" i="52"/>
  <c r="J8" i="52"/>
  <c r="I8" i="52"/>
  <c r="H8" i="52"/>
  <c r="G8" i="52"/>
  <c r="F8" i="52"/>
  <c r="E8" i="52"/>
  <c r="D8" i="52"/>
  <c r="B8" i="52"/>
  <c r="B6" i="52"/>
  <c r="B4" i="52"/>
  <c r="G82" i="39" l="1"/>
  <c r="G83" i="39" s="1"/>
  <c r="K86" i="37"/>
  <c r="G86" i="37"/>
  <c r="J86" i="37"/>
  <c r="I86" i="37"/>
  <c r="H86" i="37"/>
  <c r="B25" i="49"/>
  <c r="B24" i="49"/>
  <c r="B23" i="49"/>
  <c r="B22" i="49"/>
  <c r="B21" i="49"/>
  <c r="L19" i="49"/>
  <c r="K19" i="49"/>
  <c r="J19" i="49"/>
  <c r="I19" i="49"/>
  <c r="H19" i="49"/>
  <c r="G19" i="49"/>
  <c r="F19" i="49"/>
  <c r="E19" i="49"/>
  <c r="D19" i="49"/>
  <c r="B19" i="49"/>
  <c r="B45" i="37" l="1"/>
  <c r="B51" i="37"/>
  <c r="B52" i="37"/>
  <c r="B55" i="37"/>
  <c r="B38" i="46" l="1"/>
  <c r="P47" i="39" l="1"/>
  <c r="O47" i="39"/>
  <c r="B47" i="39" s="1"/>
  <c r="P44" i="39"/>
  <c r="O44" i="39"/>
  <c r="B44" i="39" s="1"/>
  <c r="K49" i="39"/>
  <c r="J49" i="39"/>
  <c r="I49" i="39"/>
  <c r="H49" i="39"/>
  <c r="G49" i="39"/>
  <c r="E49" i="39"/>
  <c r="E48" i="39"/>
  <c r="E47" i="39"/>
  <c r="K46" i="39"/>
  <c r="J46" i="39"/>
  <c r="I46" i="39"/>
  <c r="H46" i="39"/>
  <c r="G46" i="39"/>
  <c r="E46" i="39"/>
  <c r="E45" i="39"/>
  <c r="E44" i="39"/>
  <c r="B43" i="39"/>
  <c r="B28" i="39"/>
  <c r="B48" i="37" l="1"/>
  <c r="B47" i="37"/>
  <c r="B53" i="44" l="1"/>
  <c r="B43" i="44"/>
  <c r="B33" i="44"/>
  <c r="B23" i="44"/>
  <c r="B13" i="44"/>
  <c r="D12" i="44"/>
  <c r="C12" i="44"/>
  <c r="B23" i="45"/>
  <c r="B33" i="45"/>
  <c r="B43" i="45"/>
  <c r="B53" i="45"/>
  <c r="C12" i="45"/>
  <c r="O54" i="48"/>
  <c r="P54" i="48"/>
  <c r="P53" i="48"/>
  <c r="O53" i="48"/>
  <c r="O318" i="47"/>
  <c r="O305" i="47"/>
  <c r="O292" i="47"/>
  <c r="J11" i="46" l="1"/>
  <c r="H389" i="47"/>
  <c r="P318" i="47"/>
  <c r="P60" i="47"/>
  <c r="D50" i="49"/>
  <c r="B50" i="49"/>
  <c r="O56" i="48" l="1"/>
  <c r="B10" i="48"/>
  <c r="D32" i="49" l="1"/>
  <c r="G135" i="42"/>
  <c r="E135" i="42"/>
  <c r="D135" i="42"/>
  <c r="C135" i="42"/>
  <c r="B135" i="42"/>
  <c r="D12" i="45"/>
  <c r="P374" i="47"/>
  <c r="P360" i="47"/>
  <c r="P347" i="47"/>
  <c r="B6" i="48" l="1"/>
  <c r="B6" i="49"/>
  <c r="B6" i="42" s="1"/>
  <c r="B180" i="47"/>
  <c r="B182" i="47"/>
  <c r="B183" i="47"/>
  <c r="B184" i="47"/>
  <c r="O119" i="37"/>
  <c r="O407" i="47"/>
  <c r="O394" i="47"/>
  <c r="O347" i="47"/>
  <c r="O49" i="48"/>
  <c r="D34" i="38"/>
  <c r="D33" i="38"/>
  <c r="H125" i="42"/>
  <c r="I125" i="42"/>
  <c r="J125" i="42"/>
  <c r="K125" i="42"/>
  <c r="H127" i="42"/>
  <c r="I127" i="42"/>
  <c r="J127" i="42"/>
  <c r="K127" i="42"/>
  <c r="B464" i="47"/>
  <c r="B120" i="43"/>
  <c r="B118" i="43"/>
  <c r="B110" i="43"/>
  <c r="B108" i="43"/>
  <c r="B100" i="43"/>
  <c r="B98" i="43"/>
  <c r="B90" i="43"/>
  <c r="B88" i="43"/>
  <c r="B80" i="43"/>
  <c r="B78" i="43"/>
  <c r="B70" i="43"/>
  <c r="B68" i="43"/>
  <c r="B60" i="43"/>
  <c r="B58" i="43"/>
  <c r="B50" i="43"/>
  <c r="B48" i="43"/>
  <c r="B40" i="43"/>
  <c r="B38" i="43"/>
  <c r="B30" i="43"/>
  <c r="B28" i="43"/>
  <c r="B20" i="43"/>
  <c r="B18" i="43"/>
  <c r="D31" i="38"/>
  <c r="D30" i="38"/>
  <c r="B42" i="49"/>
  <c r="B8" i="44"/>
  <c r="B12" i="43"/>
  <c r="B189" i="42"/>
  <c r="B16" i="42"/>
  <c r="B380" i="42"/>
  <c r="B18" i="39"/>
  <c r="B12" i="37"/>
  <c r="B2" i="37"/>
  <c r="B419" i="47"/>
  <c r="B331" i="47"/>
  <c r="B213" i="47"/>
  <c r="B89" i="47"/>
  <c r="D73" i="48"/>
  <c r="G255" i="42" l="1"/>
  <c r="H255" i="42"/>
  <c r="J255" i="42"/>
  <c r="K255" i="42"/>
  <c r="I255" i="42"/>
  <c r="I267" i="42"/>
  <c r="K259" i="42"/>
  <c r="G267" i="42"/>
  <c r="H263" i="42"/>
  <c r="H259" i="42"/>
  <c r="H267" i="42"/>
  <c r="J267" i="42"/>
  <c r="G259" i="42"/>
  <c r="K267" i="42"/>
  <c r="G263" i="42"/>
  <c r="I263" i="42"/>
  <c r="J263" i="42"/>
  <c r="K263" i="42"/>
  <c r="I259" i="42"/>
  <c r="J259" i="42"/>
  <c r="B6" i="46"/>
  <c r="B6" i="39"/>
  <c r="B6" i="37"/>
  <c r="B6" i="47"/>
  <c r="B6" i="45"/>
  <c r="B6" i="44"/>
  <c r="B6" i="43"/>
  <c r="B9" i="46"/>
  <c r="B8" i="46"/>
  <c r="B29" i="46"/>
  <c r="B47" i="48"/>
  <c r="B12" i="47" l="1"/>
  <c r="B8" i="49"/>
  <c r="B4" i="49"/>
  <c r="B4" i="45" s="1"/>
  <c r="B105" i="48"/>
  <c r="B83" i="48"/>
  <c r="B77" i="48"/>
  <c r="B71" i="48"/>
  <c r="C8" i="38"/>
  <c r="P174" i="39" s="1"/>
  <c r="C6" i="38"/>
  <c r="P49" i="48" s="1"/>
  <c r="C29" i="48"/>
  <c r="B25" i="48"/>
  <c r="B5" i="48"/>
  <c r="B5" i="52" s="1"/>
  <c r="P305" i="47"/>
  <c r="P292" i="47"/>
  <c r="O153" i="47"/>
  <c r="O201" i="47" l="1"/>
  <c r="B359" i="42"/>
  <c r="B369" i="42"/>
  <c r="B292" i="42"/>
  <c r="B300" i="42"/>
  <c r="B147" i="42"/>
  <c r="B157" i="42"/>
  <c r="B167" i="42"/>
  <c r="B177" i="42"/>
  <c r="G111" i="42"/>
  <c r="H111" i="42" s="1"/>
  <c r="I111" i="42" s="1"/>
  <c r="G105" i="42"/>
  <c r="H105" i="42" s="1"/>
  <c r="I105" i="42" s="1"/>
  <c r="B223" i="47"/>
  <c r="B228" i="47"/>
  <c r="B18" i="46" l="1"/>
  <c r="J137" i="48"/>
  <c r="E137" i="48"/>
  <c r="B137" i="48"/>
  <c r="B229" i="39"/>
  <c r="B253" i="42"/>
  <c r="B255" i="42"/>
  <c r="B407" i="42"/>
  <c r="B396" i="42"/>
  <c r="O174" i="37"/>
  <c r="O174" i="39"/>
  <c r="P119" i="37"/>
  <c r="O250" i="47"/>
  <c r="P250" i="47"/>
  <c r="B33" i="42" l="1"/>
  <c r="B56" i="42"/>
  <c r="B213" i="42" s="1"/>
  <c r="B242" i="42" s="1"/>
  <c r="P32" i="49"/>
  <c r="O32" i="49"/>
  <c r="B59" i="48" l="1"/>
  <c r="P56" i="48"/>
  <c r="P153" i="47" l="1"/>
  <c r="B153" i="47" s="1"/>
  <c r="P174" i="37"/>
  <c r="B174" i="37" s="1"/>
  <c r="B83" i="39"/>
  <c r="C94" i="47" l="1"/>
  <c r="E94" i="47"/>
  <c r="G94" i="47"/>
  <c r="I94" i="47"/>
  <c r="K94" i="47"/>
  <c r="J35" i="47"/>
  <c r="G35" i="47"/>
  <c r="E35" i="47"/>
  <c r="C35" i="47"/>
  <c r="J34" i="46" l="1"/>
  <c r="I34" i="46"/>
  <c r="K113" i="42" l="1"/>
  <c r="K109" i="42"/>
  <c r="K103" i="42"/>
  <c r="J113" i="42"/>
  <c r="J109" i="42"/>
  <c r="J103" i="42"/>
  <c r="K54" i="42"/>
  <c r="K228" i="42" s="1"/>
  <c r="K230" i="42" s="1"/>
  <c r="K231" i="42" s="1"/>
  <c r="K235" i="42" s="1"/>
  <c r="J54" i="42"/>
  <c r="J228" i="42" s="1"/>
  <c r="J230" i="42" s="1"/>
  <c r="J231" i="42" s="1"/>
  <c r="J235" i="42" s="1"/>
  <c r="K31" i="42"/>
  <c r="K199" i="42" s="1"/>
  <c r="K201" i="42" s="1"/>
  <c r="K202" i="42" s="1"/>
  <c r="K206" i="42" s="1"/>
  <c r="J31" i="42"/>
  <c r="J199" i="42" s="1"/>
  <c r="J201" i="42" s="1"/>
  <c r="J202" i="42" s="1"/>
  <c r="J206" i="42" s="1"/>
  <c r="K386" i="42"/>
  <c r="K21" i="42" s="1"/>
  <c r="K44" i="42" s="1"/>
  <c r="J386" i="42"/>
  <c r="J21" i="42" s="1"/>
  <c r="J44" i="42" s="1"/>
  <c r="K390" i="42"/>
  <c r="K394" i="42" s="1"/>
  <c r="J390" i="42"/>
  <c r="J394" i="42" s="1"/>
  <c r="K23" i="39"/>
  <c r="K80" i="39" s="1"/>
  <c r="K170" i="39" s="1"/>
  <c r="J23" i="39"/>
  <c r="J80" i="39" s="1"/>
  <c r="J170" i="39" s="1"/>
  <c r="K34" i="39"/>
  <c r="K31" i="39"/>
  <c r="J34" i="39"/>
  <c r="J31" i="39"/>
  <c r="K43" i="37"/>
  <c r="J43" i="37"/>
  <c r="K116" i="42" l="1"/>
  <c r="K124" i="42"/>
  <c r="K126" i="42"/>
  <c r="J116" i="42"/>
  <c r="J126" i="42"/>
  <c r="J124" i="42"/>
  <c r="J111" i="42"/>
  <c r="J120" i="42" s="1"/>
  <c r="J195" i="42" s="1"/>
  <c r="J224" i="42" s="1"/>
  <c r="J253" i="42" s="1"/>
  <c r="J105" i="42"/>
  <c r="J99" i="42"/>
  <c r="K105" i="42"/>
  <c r="K99" i="42"/>
  <c r="K111" i="42"/>
  <c r="K120" i="42" s="1"/>
  <c r="K195" i="42" s="1"/>
  <c r="K224" i="42" s="1"/>
  <c r="K253" i="42" s="1"/>
  <c r="J27" i="39"/>
  <c r="K27" i="39"/>
  <c r="E33" i="39"/>
  <c r="E30" i="39"/>
  <c r="P14" i="46" l="1"/>
  <c r="O14" i="46"/>
  <c r="B236" i="47"/>
  <c r="C2" i="38" l="1"/>
  <c r="AD110" i="5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347" i="42" l="1"/>
  <c r="P131" i="42"/>
  <c r="P420" i="42"/>
  <c r="P153" i="39"/>
  <c r="P113" i="39"/>
  <c r="P99" i="39"/>
  <c r="P422" i="47"/>
  <c r="P407" i="47"/>
  <c r="P394" i="47"/>
  <c r="P334" i="47"/>
  <c r="P264" i="47"/>
  <c r="P201" i="47"/>
  <c r="P86" i="47"/>
  <c r="O347" i="42"/>
  <c r="O131" i="42"/>
  <c r="O420" i="42"/>
  <c r="O153" i="39"/>
  <c r="O113" i="39"/>
  <c r="O99" i="39"/>
  <c r="O422" i="47"/>
  <c r="O374" i="47"/>
  <c r="O360" i="47"/>
  <c r="O334" i="47"/>
  <c r="O264" i="47"/>
  <c r="O86" i="47"/>
  <c r="O60" i="47"/>
  <c r="B60" i="47" l="1"/>
  <c r="G54" i="42"/>
  <c r="G228" i="42" s="1"/>
  <c r="G230" i="42" s="1"/>
  <c r="G231" i="42" s="1"/>
  <c r="G235" i="42" s="1"/>
  <c r="G31" i="42"/>
  <c r="G199" i="42" s="1"/>
  <c r="G201" i="42" s="1"/>
  <c r="G202" i="42" s="1"/>
  <c r="G206" i="42" s="1"/>
  <c r="I390" i="42"/>
  <c r="I394" i="42" s="1"/>
  <c r="H390" i="42"/>
  <c r="H394" i="42" s="1"/>
  <c r="G390" i="42"/>
  <c r="G394" i="42" s="1"/>
  <c r="O436" i="47" l="1"/>
  <c r="J136" i="48" l="1"/>
  <c r="D43" i="49" l="1"/>
  <c r="D46" i="49"/>
  <c r="D53" i="49"/>
  <c r="D57" i="49"/>
  <c r="D60" i="49"/>
  <c r="D64" i="49"/>
  <c r="D67" i="49"/>
  <c r="D70" i="49"/>
  <c r="D72" i="49"/>
  <c r="D76" i="49"/>
  <c r="B218" i="47" l="1"/>
  <c r="B216" i="47"/>
  <c r="B153" i="39" l="1"/>
  <c r="P32" i="39" l="1"/>
  <c r="O32" i="39"/>
  <c r="P29" i="39"/>
  <c r="O29" i="39"/>
  <c r="B436" i="47" l="1"/>
  <c r="B422" i="47" l="1"/>
  <c r="B57" i="49"/>
  <c r="B60" i="49"/>
  <c r="B46" i="49"/>
  <c r="B70" i="49" l="1"/>
  <c r="B64" i="49" l="1"/>
  <c r="B53" i="49" l="1"/>
  <c r="B43" i="49"/>
  <c r="B67" i="49"/>
  <c r="B72" i="49"/>
  <c r="B76" i="49"/>
  <c r="L42" i="49"/>
  <c r="K42" i="49"/>
  <c r="J42" i="49"/>
  <c r="I42" i="49"/>
  <c r="H42" i="49"/>
  <c r="G42" i="49"/>
  <c r="F42" i="49"/>
  <c r="E42" i="49"/>
  <c r="D42" i="49"/>
  <c r="B30" i="49" l="1"/>
  <c r="L28" i="49"/>
  <c r="K28" i="49"/>
  <c r="J28" i="49"/>
  <c r="I28" i="49"/>
  <c r="H28" i="49"/>
  <c r="G28" i="49"/>
  <c r="F28" i="49"/>
  <c r="E28" i="49"/>
  <c r="D28" i="49"/>
  <c r="B28" i="49"/>
  <c r="B15" i="49" l="1"/>
  <c r="B12" i="49"/>
  <c r="B10" i="49"/>
  <c r="L8" i="49"/>
  <c r="K8" i="49"/>
  <c r="J8" i="49"/>
  <c r="I8" i="49"/>
  <c r="H8" i="49"/>
  <c r="G8" i="49"/>
  <c r="F8" i="49"/>
  <c r="E8" i="49"/>
  <c r="D8" i="49"/>
  <c r="E136" i="48"/>
  <c r="B136" i="48"/>
  <c r="B134" i="48"/>
  <c r="B127" i="48"/>
  <c r="B126" i="48"/>
  <c r="B129" i="48"/>
  <c r="B92" i="48"/>
  <c r="B125" i="48"/>
  <c r="L123" i="48"/>
  <c r="K123" i="48"/>
  <c r="J123" i="48"/>
  <c r="I123" i="48"/>
  <c r="H123" i="48"/>
  <c r="G123" i="48"/>
  <c r="E123" i="48"/>
  <c r="D123" i="48"/>
  <c r="C123" i="48"/>
  <c r="B123" i="48"/>
  <c r="B4" i="39" l="1"/>
  <c r="B4" i="47"/>
  <c r="B4" i="37"/>
  <c r="B4" i="43"/>
  <c r="B4" i="46"/>
  <c r="B4" i="42"/>
  <c r="B4" i="44"/>
  <c r="B42" i="48"/>
  <c r="B27" i="48"/>
  <c r="L25" i="48"/>
  <c r="K25" i="48"/>
  <c r="J25" i="48"/>
  <c r="I25" i="48"/>
  <c r="H25" i="48"/>
  <c r="G25" i="48"/>
  <c r="E25" i="48"/>
  <c r="D25" i="48"/>
  <c r="C25" i="48"/>
  <c r="B79" i="48"/>
  <c r="L77" i="48"/>
  <c r="K77" i="48"/>
  <c r="J77" i="48"/>
  <c r="I77" i="48"/>
  <c r="H77" i="48"/>
  <c r="G77" i="48"/>
  <c r="E77" i="48"/>
  <c r="D77" i="48"/>
  <c r="C77" i="48"/>
  <c r="B120" i="48" l="1"/>
  <c r="B115" i="48" l="1"/>
  <c r="B107" i="48"/>
  <c r="B113" i="48"/>
  <c r="B111" i="48"/>
  <c r="B109" i="48"/>
  <c r="B54" i="48" l="1"/>
  <c r="D51" i="48"/>
  <c r="B52" i="48"/>
  <c r="B49" i="48"/>
  <c r="B93" i="48" l="1"/>
  <c r="B89" i="48"/>
  <c r="B87" i="48"/>
  <c r="B85" i="48"/>
  <c r="B264" i="47" l="1"/>
  <c r="B407" i="47"/>
  <c r="B250" i="47"/>
  <c r="B318" i="47" l="1"/>
  <c r="B305" i="47"/>
  <c r="B292" i="47" l="1"/>
  <c r="B279" i="47" l="1"/>
  <c r="B277" i="47"/>
  <c r="B347" i="47"/>
  <c r="B394" i="47" l="1"/>
  <c r="B392" i="47"/>
  <c r="B391" i="47"/>
  <c r="B390" i="47"/>
  <c r="B388" i="47"/>
  <c r="B374" i="47" l="1"/>
  <c r="B360" i="47"/>
  <c r="B334" i="47"/>
  <c r="B201" i="47" l="1"/>
  <c r="B188" i="47"/>
  <c r="B167" i="47"/>
  <c r="B92" i="47" l="1"/>
  <c r="B86" i="47"/>
  <c r="B73" i="47"/>
  <c r="B31" i="47"/>
  <c r="B10" i="47"/>
  <c r="B9" i="47"/>
  <c r="B8" i="47"/>
  <c r="B16" i="46"/>
  <c r="B15" i="46"/>
  <c r="B14" i="46"/>
  <c r="B12" i="46"/>
  <c r="B31" i="46"/>
  <c r="F34" i="46"/>
  <c r="G34" i="46" s="1"/>
  <c r="H34" i="46" s="1"/>
  <c r="B57" i="46"/>
  <c r="B8" i="43" l="1"/>
  <c r="B9" i="43"/>
  <c r="B9" i="39"/>
  <c r="B9" i="37"/>
  <c r="B9" i="42"/>
  <c r="B8" i="39"/>
  <c r="B8" i="42"/>
  <c r="B8" i="37"/>
  <c r="B13" i="45"/>
  <c r="B10" i="45"/>
  <c r="B8" i="45"/>
  <c r="B10" i="44"/>
  <c r="B311" i="42" l="1"/>
  <c r="B82" i="42" l="1"/>
  <c r="B15" i="43" l="1"/>
  <c r="B349" i="42"/>
  <c r="B329" i="42" l="1"/>
  <c r="E328" i="42"/>
  <c r="B323" i="42"/>
  <c r="F328" i="42" l="1"/>
  <c r="G328" i="42" s="1"/>
  <c r="H328" i="42" s="1"/>
  <c r="I328" i="42" s="1"/>
  <c r="J328" i="42" s="1"/>
  <c r="B284" i="42"/>
  <c r="B267" i="42"/>
  <c r="B263" i="42" l="1"/>
  <c r="B259" i="42"/>
  <c r="G253" i="42"/>
  <c r="B205" i="42"/>
  <c r="B234" i="42" s="1"/>
  <c r="B202" i="42"/>
  <c r="B231" i="42" s="1"/>
  <c r="H253" i="42" l="1"/>
  <c r="I253" i="42" s="1"/>
  <c r="G224" i="42" l="1"/>
  <c r="B224" i="42"/>
  <c r="B206" i="42"/>
  <c r="B235" i="42" s="1"/>
  <c r="B204" i="42"/>
  <c r="B233" i="42" s="1"/>
  <c r="B203" i="42"/>
  <c r="B232" i="42" s="1"/>
  <c r="B201" i="42"/>
  <c r="B230" i="42" s="1"/>
  <c r="B200" i="42"/>
  <c r="B229" i="42" s="1"/>
  <c r="B199" i="42"/>
  <c r="B228" i="42" s="1"/>
  <c r="B198" i="42"/>
  <c r="B227" i="42" s="1"/>
  <c r="B197" i="42"/>
  <c r="B226" i="42" s="1"/>
  <c r="G195" i="42"/>
  <c r="B195" i="42"/>
  <c r="B137" i="42"/>
  <c r="G127" i="42"/>
  <c r="G125" i="42"/>
  <c r="F123" i="42"/>
  <c r="F122" i="42"/>
  <c r="B127" i="42"/>
  <c r="B126" i="42"/>
  <c r="B125" i="42"/>
  <c r="B124" i="42"/>
  <c r="H195" i="42" l="1"/>
  <c r="I195" i="42" s="1"/>
  <c r="H224" i="42"/>
  <c r="I224" i="42" s="1"/>
  <c r="B123" i="42" l="1"/>
  <c r="B122" i="42"/>
  <c r="G120" i="42"/>
  <c r="B118" i="42"/>
  <c r="B114" i="42"/>
  <c r="H113" i="42"/>
  <c r="I113" i="42"/>
  <c r="G113" i="42"/>
  <c r="B115" i="42"/>
  <c r="B113" i="42"/>
  <c r="B111" i="42"/>
  <c r="I109" i="42"/>
  <c r="H109" i="42"/>
  <c r="G109" i="42"/>
  <c r="B105" i="42"/>
  <c r="H103" i="42"/>
  <c r="I103" i="42"/>
  <c r="G103" i="42"/>
  <c r="B97" i="42"/>
  <c r="B103" i="42"/>
  <c r="B102" i="42"/>
  <c r="B108" i="42" s="1"/>
  <c r="B101" i="42"/>
  <c r="B107" i="42" s="1"/>
  <c r="G99" i="42"/>
  <c r="H99" i="42" s="1"/>
  <c r="I99" i="42" s="1"/>
  <c r="B99" i="42"/>
  <c r="B95" i="42"/>
  <c r="B131" i="42"/>
  <c r="B192" i="42"/>
  <c r="B282" i="42"/>
  <c r="B326" i="42"/>
  <c r="I126" i="42" l="1"/>
  <c r="I124" i="42"/>
  <c r="H126" i="42"/>
  <c r="H124" i="42"/>
  <c r="G124" i="42"/>
  <c r="G126" i="42"/>
  <c r="B116" i="42"/>
  <c r="B109" i="42"/>
  <c r="G116" i="42"/>
  <c r="E70" i="51"/>
  <c r="I116" i="42"/>
  <c r="G70" i="51"/>
  <c r="H116" i="42"/>
  <c r="F70" i="51"/>
  <c r="H120" i="42"/>
  <c r="I120" i="42" s="1"/>
  <c r="I54" i="42"/>
  <c r="I228" i="42" s="1"/>
  <c r="I230" i="42" s="1"/>
  <c r="I231" i="42" s="1"/>
  <c r="I235" i="42" s="1"/>
  <c r="H54" i="42"/>
  <c r="H228" i="42" s="1"/>
  <c r="H230" i="42" s="1"/>
  <c r="H231" i="42" s="1"/>
  <c r="H235" i="42" s="1"/>
  <c r="B54" i="42"/>
  <c r="B53" i="42"/>
  <c r="B52" i="42"/>
  <c r="B51" i="42"/>
  <c r="B50" i="42"/>
  <c r="B46" i="42"/>
  <c r="G44" i="42"/>
  <c r="B44" i="42"/>
  <c r="H31" i="42"/>
  <c r="H199" i="42" s="1"/>
  <c r="H201" i="42" s="1"/>
  <c r="I31" i="42"/>
  <c r="I199" i="42" s="1"/>
  <c r="I201" i="42" l="1"/>
  <c r="I202" i="42" s="1"/>
  <c r="H202" i="42"/>
  <c r="H44" i="42"/>
  <c r="I44" i="42" s="1"/>
  <c r="H206" i="42" l="1"/>
  <c r="I206" i="42"/>
  <c r="B29" i="42"/>
  <c r="B30" i="42"/>
  <c r="P49" i="42" l="1"/>
  <c r="O49" i="42"/>
  <c r="P48" i="42"/>
  <c r="O48" i="42"/>
  <c r="P47" i="42"/>
  <c r="O47" i="42"/>
  <c r="B23" i="42"/>
  <c r="B47" i="42" l="1"/>
  <c r="B49" i="42"/>
  <c r="B48" i="42"/>
  <c r="B21" i="42"/>
  <c r="B31" i="42"/>
  <c r="B28" i="42"/>
  <c r="B27" i="42"/>
  <c r="B26" i="42"/>
  <c r="B25" i="42"/>
  <c r="B24" i="42"/>
  <c r="G21" i="42"/>
  <c r="B19" i="42"/>
  <c r="B420" i="42"/>
  <c r="B394" i="42"/>
  <c r="B393" i="42"/>
  <c r="B392" i="42"/>
  <c r="B390" i="42"/>
  <c r="B389" i="42"/>
  <c r="B347" i="42"/>
  <c r="B333" i="42"/>
  <c r="L420" i="42"/>
  <c r="K420" i="42"/>
  <c r="J420" i="42"/>
  <c r="I420" i="42"/>
  <c r="H420" i="42"/>
  <c r="G420" i="42"/>
  <c r="F420" i="42"/>
  <c r="E420" i="42"/>
  <c r="D420" i="42"/>
  <c r="B391" i="42"/>
  <c r="B388" i="42"/>
  <c r="G386" i="42"/>
  <c r="B383" i="42"/>
  <c r="B13" i="42"/>
  <c r="E34" i="39"/>
  <c r="E32" i="39"/>
  <c r="B215" i="39"/>
  <c r="B201" i="39"/>
  <c r="B187" i="39"/>
  <c r="D172" i="39"/>
  <c r="B168" i="39"/>
  <c r="B140" i="39"/>
  <c r="B127" i="39"/>
  <c r="B86" i="39"/>
  <c r="F83" i="39"/>
  <c r="B78" i="39"/>
  <c r="E31" i="39"/>
  <c r="E29" i="39"/>
  <c r="E27" i="39"/>
  <c r="E25" i="39"/>
  <c r="B25" i="39"/>
  <c r="B21" i="39"/>
  <c r="B16" i="39"/>
  <c r="B14" i="42" s="1"/>
  <c r="B15" i="39"/>
  <c r="B14" i="39"/>
  <c r="B13" i="39"/>
  <c r="B12" i="39"/>
  <c r="B12" i="42" s="1"/>
  <c r="H21" i="42" l="1"/>
  <c r="I21" i="42" s="1"/>
  <c r="H386" i="42"/>
  <c r="I386" i="42" s="1"/>
  <c r="B113" i="39" l="1"/>
  <c r="B99" i="39"/>
  <c r="L78" i="39"/>
  <c r="K78" i="39"/>
  <c r="J78" i="39"/>
  <c r="I78" i="39"/>
  <c r="H78" i="39"/>
  <c r="G78" i="39"/>
  <c r="F78" i="39"/>
  <c r="E78" i="39"/>
  <c r="D78" i="39"/>
  <c r="G80" i="39"/>
  <c r="I34" i="39"/>
  <c r="H34" i="39"/>
  <c r="G34" i="39"/>
  <c r="B32" i="39"/>
  <c r="B174" i="39"/>
  <c r="G170" i="39"/>
  <c r="G23" i="39"/>
  <c r="B29" i="39"/>
  <c r="I31" i="39"/>
  <c r="H31" i="39"/>
  <c r="G31" i="39"/>
  <c r="G27" i="39"/>
  <c r="B160" i="37"/>
  <c r="B146" i="37"/>
  <c r="B132" i="37"/>
  <c r="B106" i="37"/>
  <c r="B93" i="37"/>
  <c r="G43" i="37"/>
  <c r="B41" i="37"/>
  <c r="P10" i="37"/>
  <c r="B10" i="37" s="1"/>
  <c r="F48" i="37" l="1"/>
  <c r="F49" i="37" s="1"/>
  <c r="F50" i="37" s="1"/>
  <c r="F52" i="37"/>
  <c r="F65" i="37" s="1"/>
  <c r="B2" i="44"/>
  <c r="B2" i="43"/>
  <c r="B2" i="42"/>
  <c r="B2" i="39"/>
  <c r="B10" i="43"/>
  <c r="B10" i="42"/>
  <c r="B10" i="39"/>
  <c r="I27" i="39"/>
  <c r="H27" i="39"/>
  <c r="H80" i="39"/>
  <c r="I80" i="39" s="1"/>
  <c r="H170" i="39"/>
  <c r="I170" i="39" s="1"/>
  <c r="H23" i="39"/>
  <c r="B119" i="37"/>
  <c r="H43" i="37"/>
  <c r="I43" i="37" s="1"/>
  <c r="F66" i="37" l="1"/>
  <c r="F67" i="37" s="1"/>
  <c r="F68" i="37" s="1"/>
  <c r="F70" i="37"/>
  <c r="F82" i="37" s="1"/>
  <c r="F53" i="37"/>
  <c r="F54" i="37" s="1"/>
  <c r="F57" i="37"/>
  <c r="F55" i="37"/>
  <c r="B5" i="49"/>
  <c r="I23" i="39"/>
  <c r="F83" i="37" l="1"/>
  <c r="F84" i="37" s="1"/>
  <c r="F85" i="37" s="1"/>
  <c r="F86" i="37" s="1"/>
  <c r="F75" i="37"/>
  <c r="F73" i="37"/>
  <c r="F71" i="37"/>
  <c r="F72" i="37" s="1"/>
  <c r="F59" i="37"/>
  <c r="F58" i="37"/>
  <c r="B5" i="42"/>
  <c r="B5" i="46"/>
  <c r="B5" i="44"/>
  <c r="B5" i="39"/>
  <c r="B5" i="45"/>
  <c r="B5" i="43"/>
  <c r="B5" i="47"/>
  <c r="B5" i="37"/>
  <c r="F77" i="37" l="1"/>
  <c r="F76" i="37"/>
  <c r="F87"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08ECB3E1-6082-4CAF-8269-40C07F2007B7}">
      <text>
        <r>
          <rPr>
            <b/>
            <sz val="9"/>
            <color indexed="81"/>
            <rFont val="Tahoma"/>
            <family val="2"/>
          </rPr>
          <t>Link to specific CBSA SOR or MIF page</t>
        </r>
      </text>
    </comment>
  </commentList>
</comments>
</file>

<file path=xl/sharedStrings.xml><?xml version="1.0" encoding="utf-8"?>
<sst xmlns="http://schemas.openxmlformats.org/spreadsheetml/2006/main" count="1762" uniqueCount="961">
  <si>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</si>
  <si>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</si>
  <si>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</si>
  <si>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</si>
  <si>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</si>
  <si>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</si>
  <si>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</si>
  <si>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</si>
  <si>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</si>
  <si>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</si>
  <si>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</si>
  <si>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</si>
  <si>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</si>
  <si>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</si>
  <si>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</si>
  <si>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</si>
  <si>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</si>
  <si>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</si>
  <si>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</si>
  <si>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</si>
  <si>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</si>
  <si>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</si>
  <si>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</si>
  <si>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</si>
  <si>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</si>
  <si>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</si>
  <si>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</si>
  <si>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</si>
  <si>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</si>
  <si>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</si>
  <si>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</si>
  <si>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</si>
  <si>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</si>
  <si>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</si>
  <si>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</si>
  <si>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</si>
  <si>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</si>
  <si>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</si>
  <si>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</si>
  <si>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</si>
  <si>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</si>
  <si>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</si>
  <si>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</si>
  <si>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</si>
  <si>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</si>
  <si>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</si>
  <si>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</si>
  <si>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</si>
  <si>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</si>
  <si>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</si>
  <si>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</si>
  <si>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</si>
  <si>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</si>
  <si>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</si>
  <si>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</si>
  <si>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</si>
  <si>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</si>
  <si>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</si>
  <si>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</si>
  <si>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</si>
  <si>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</si>
  <si>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</si>
  <si>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</si>
  <si>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</si>
  <si>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</si>
  <si>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</si>
  <si>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</si>
  <si>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</si>
  <si>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</si>
  <si>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</si>
  <si>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</si>
  <si>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</si>
  <si>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</si>
  <si>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</si>
  <si>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</si>
  <si>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</si>
  <si>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</si>
  <si>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</si>
  <si>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</si>
  <si>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</si>
  <si>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</si>
  <si>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</si>
  <si>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</si>
  <si>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</si>
  <si>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</si>
  <si>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</si>
  <si>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</si>
  <si>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</si>
  <si>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</si>
  <si>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</si>
  <si>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</si>
  <si>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</si>
  <si>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</si>
  <si>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</si>
  <si>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</si>
  <si>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</si>
  <si>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</si>
  <si>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</si>
  <si>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</si>
  <si>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</si>
  <si>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</si>
  <si>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</si>
  <si>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</si>
  <si>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</si>
  <si>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</si>
  <si>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</si>
  <si>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</si>
  <si>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</si>
  <si>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</si>
  <si>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</si>
  <si>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</si>
  <si>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</si>
  <si>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</si>
  <si>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</si>
  <si>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</si>
  <si>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</si>
  <si>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</si>
  <si>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</si>
  <si>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</si>
  <si>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</si>
  <si>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</si>
  <si>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</si>
  <si>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</si>
  <si>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</si>
  <si>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</si>
  <si>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</si>
  <si>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</si>
  <si>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</si>
  <si>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</si>
  <si>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</si>
  <si>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</si>
  <si>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</si>
  <si>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</si>
  <si>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</si>
  <si>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</si>
  <si>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</si>
  <si>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</si>
  <si>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</si>
  <si>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</si>
  <si>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</si>
  <si>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</si>
  <si>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t>
  </si>
  <si>
    <t>Capacité pratique des usines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</si>
  <si>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</si>
  <si>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</si>
  <si>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</si>
  <si>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</si>
  <si>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</si>
  <si>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</si>
  <si>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</si>
  <si>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</si>
  <si>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</si>
  <si>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</si>
  <si>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</si>
  <si>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</si>
  <si>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</si>
  <si>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</si>
  <si>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</si>
  <si>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</si>
  <si>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</si>
  <si>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</si>
  <si>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</si>
  <si>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</si>
  <si>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</si>
  <si>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</si>
  <si>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</si>
  <si>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</si>
  <si>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</si>
  <si>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</si>
  <si>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</si>
  <si>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</si>
  <si>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</si>
  <si>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</si>
  <si>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</si>
  <si>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</si>
  <si>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</si>
  <si>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</si>
  <si>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</si>
  <si>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</si>
  <si>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</si>
  <si>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</si>
  <si>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</si>
  <si>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</si>
  <si>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</si>
  <si>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</si>
  <si>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</si>
  <si>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</si>
  <si>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</si>
  <si>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</si>
  <si>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</si>
  <si>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</si>
  <si>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</si>
  <si>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</si>
  <si>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</si>
  <si>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</si>
  <si>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</si>
  <si>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</si>
  <si>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</si>
  <si>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</si>
  <si>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</si>
  <si>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</si>
  <si>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</si>
  <si>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</si>
  <si>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</si>
  <si>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</si>
  <si>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</si>
  <si>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</si>
  <si>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</si>
  <si>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</si>
  <si>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</si>
  <si>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</si>
  <si>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</si>
  <si>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</si>
  <si>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</si>
  <si>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</si>
  <si>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</si>
  <si>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</si>
  <si>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</si>
  <si>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</si>
  <si>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</si>
  <si>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</si>
  <si>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</si>
  <si>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</si>
  <si>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</si>
  <si>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</si>
  <si>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</si>
  <si>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</si>
  <si>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</si>
  <si>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</si>
  <si>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</si>
  <si>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</si>
  <si>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</si>
  <si>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</si>
  <si>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</si>
  <si>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</si>
  <si>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</si>
  <si>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</si>
  <si>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</si>
  <si>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</si>
  <si>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</si>
  <si>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</si>
  <si>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</si>
  <si>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</si>
  <si>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</si>
  <si>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</si>
  <si>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</si>
  <si>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</si>
  <si>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</si>
  <si>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</si>
  <si>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</si>
  <si>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</si>
  <si>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</si>
  <si>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</si>
  <si>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</si>
  <si>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</si>
  <si>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</si>
  <si>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</si>
  <si>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</si>
  <si>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</si>
  <si>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</si>
  <si>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</si>
  <si>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</si>
  <si>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</si>
  <si>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</si>
  <si>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</si>
  <si>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</si>
  <si>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</si>
  <si>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</si>
  <si>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</si>
  <si>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</si>
  <si>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</si>
  <si>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</si>
  <si>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</si>
  <si>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</si>
  <si>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</si>
  <si>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</si>
  <si>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</si>
  <si>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</si>
  <si>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</si>
  <si>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</si>
  <si>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</si>
  <si>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</si>
  <si>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</si>
  <si>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Indiquez dans quels segments de marché ce produit est vendu.</t>
  </si>
  <si>
    <t xml:space="preserve">Primary Industry 1 </t>
  </si>
  <si>
    <t>Segment de marché 1</t>
  </si>
  <si>
    <t>Primary Industry 2</t>
  </si>
  <si>
    <t>Segment de marché 2</t>
  </si>
  <si>
    <t>Primary Industry 3</t>
  </si>
  <si>
    <t>Segment de marché 3</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</si>
  <si>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</si>
  <si>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</si>
  <si>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</si>
  <si>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</si>
  <si>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</si>
  <si>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</si>
  <si>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</si>
  <si>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</si>
  <si>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</si>
  <si>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</si>
  <si>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</si>
  <si>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</si>
  <si>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</si>
  <si>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</si>
  <si>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</si>
  <si>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</si>
  <si>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</si>
  <si>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</si>
  <si>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</si>
  <si>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</si>
  <si>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</si>
  <si>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</si>
  <si>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</si>
  <si>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</si>
  <si>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</si>
  <si>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</si>
  <si>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</si>
  <si>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</si>
  <si>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</si>
  <si>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</si>
  <si>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</si>
  <si>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</si>
  <si>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</si>
  <si>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</si>
  <si>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Adresse de l’entreprise</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</si>
  <si>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</si>
  <si>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</si>
  <si>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</si>
  <si>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</si>
  <si>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</si>
  <si>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</si>
  <si>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</si>
  <si>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</si>
  <si>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</si>
  <si>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</si>
  <si>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</si>
  <si>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</si>
  <si>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</si>
  <si>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</si>
  <si>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</si>
  <si>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</si>
  <si>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</si>
  <si>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</si>
  <si>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</si>
  <si>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</si>
  <si>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</si>
  <si>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</si>
  <si>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</si>
  <si>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</si>
  <si>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</si>
  <si>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</si>
  <si>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</si>
  <si>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</si>
  <si>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</si>
  <si>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</si>
  <si>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</si>
  <si>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</si>
  <si>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</si>
  <si>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</si>
  <si>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</si>
  <si>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</si>
  <si>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</si>
  <si>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</si>
  <si>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</si>
  <si>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</si>
  <si>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</si>
  <si>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</si>
  <si>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</si>
  <si>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</si>
  <si>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</si>
  <si>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</si>
  <si>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</si>
  <si>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</si>
  <si>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</si>
  <si>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</si>
  <si>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</si>
  <si>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</si>
  <si>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</si>
  <si>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</si>
  <si>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</si>
  <si>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</si>
  <si>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</si>
  <si>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</si>
  <si>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</si>
  <si>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</si>
  <si>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</si>
  <si>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</si>
  <si>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</si>
  <si>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</si>
  <si>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</si>
  <si>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</si>
  <si>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</si>
  <si>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</si>
  <si>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</si>
  <si>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</si>
  <si>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</si>
  <si>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</si>
  <si>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</si>
  <si>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</si>
  <si>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</si>
  <si>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</si>
  <si>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</si>
  <si>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</si>
  <si>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</si>
  <si>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</si>
  <si>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</si>
  <si>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</si>
  <si>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</si>
  <si>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</si>
  <si>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</si>
  <si>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</si>
  <si>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</si>
  <si>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</si>
  <si>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</si>
  <si>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</si>
  <si>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</si>
  <si>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</si>
  <si>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</si>
  <si>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</si>
  <si>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</si>
  <si>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</si>
  <si>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</si>
  <si>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</si>
  <si>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</si>
  <si>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</si>
  <si>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</si>
  <si>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</si>
  <si>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</si>
  <si>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</si>
  <si>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</si>
  <si>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</si>
  <si>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</si>
  <si>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</si>
  <si>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</si>
  <si>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</si>
  <si>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</si>
  <si>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</si>
  <si>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</si>
  <si>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</si>
  <si>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</si>
  <si>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</si>
  <si>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</si>
  <si>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</si>
  <si>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</si>
  <si>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</si>
  <si>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</si>
  <si>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</si>
  <si>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</si>
  <si>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</si>
  <si>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</si>
  <si>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</si>
  <si>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</si>
  <si>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</si>
  <si>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</si>
  <si>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</si>
  <si>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</si>
  <si>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</si>
  <si>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</si>
  <si>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</si>
  <si>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</si>
  <si>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</si>
  <si>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</si>
  <si>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</si>
  <si>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</si>
  <si>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</si>
  <si>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</si>
  <si>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</si>
  <si>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</si>
  <si>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</si>
  <si>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</si>
  <si>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</si>
  <si>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</si>
  <si>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</si>
  <si>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</si>
  <si>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</si>
  <si>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</si>
  <si>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</si>
  <si>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</si>
  <si>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</si>
  <si>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</si>
  <si>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</si>
  <si>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</si>
  <si>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</si>
  <si>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</si>
  <si>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</si>
  <si>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</si>
  <si>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</si>
  <si>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</si>
  <si>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The value of your sales after the deduction of returns, allowances for damaged or missing goods and any discounts, rebates and incentives offered.</t>
  </si>
  <si>
    <t>Trade Level 2 (plural)</t>
  </si>
  <si>
    <t>Date of change</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</si>
  <si>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</si>
  <si>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</si>
  <si>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</si>
  <si>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</si>
  <si>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</si>
  <si>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</si>
  <si>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</si>
  <si>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</si>
  <si>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</si>
  <si>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</si>
  <si>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</si>
  <si>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</si>
  <si>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</si>
  <si>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</si>
  <si>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</si>
  <si>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Stock de clôture</t>
  </si>
  <si>
    <t>Stock de clôture des marchandises en cours de fabrication</t>
  </si>
  <si>
    <t>Important notes for formatting</t>
  </si>
  <si>
    <t>Unit of measure (plural)</t>
  </si>
  <si>
    <t>Unit of measure (singular)</t>
  </si>
  <si>
    <t>La valeur de vos ventes après déduction des escomptes au comptant, des remises sur quantité et des escomptes reportés, des rabais, des taxes, des ristournes et des primes, qu’ils soient indiqués ou non sur la facture. Incluez le coût de livraison.</t>
  </si>
  <si>
    <t>La valeur de vos ventes après déduction des retours, rabais pour marchandises endommagées ou manquantes et tous rabais, escomptes et incitatifs offerts.</t>
  </si>
  <si>
    <t>Describe your firm’s plans to manage inventory levels in the next two years. Provide the rationale and assumptions underlying these strategies and objectives.</t>
  </si>
  <si>
    <t>Provide the proportion of your total net delivered selling value for sales in Canada reported in Question 1 that was represented by delivery costs.</t>
  </si>
  <si>
    <t>Describe "Other expenses".</t>
  </si>
  <si>
    <t>Décrire les "Autres dépenses".</t>
  </si>
  <si>
    <t>No</t>
  </si>
  <si>
    <t>Non</t>
  </si>
  <si>
    <t>Does the combined ending inventory reported in this question differ from your firm's total ending inventory reported in question 1 of the Pro 2 tab?</t>
  </si>
  <si>
    <t>Yes, modify the amounts or explain below.</t>
  </si>
  <si>
    <t>Oui, modifier les données ou expliquez ci-dessous.</t>
  </si>
  <si>
    <t>Identifiez et expliquez tout effet négatif à l'égard des facteurs suivants au cours des prochaines deux années advenant l'annulation des conclusions ou de l'ordonnance. Fournissez des pièces justificatives dans la mesure du possible.</t>
  </si>
  <si>
    <t>Identify and explain any negative effects on any of the following factors in the next two years if the finding or order is rescinded. Provide supporting documents to the extent available.</t>
  </si>
  <si>
    <t>Provide your firm’s strategies and objectives for the next two years with respect to your firm's market share in Canada. Provide the rationale and assumptions underlying these strategies and objectives.</t>
  </si>
  <si>
    <t>Fournissez les stratégies et les objectifs de votre entreprise pour les deux prochaines années en ce qui concerne la part du marché Canadien de votre entreprise. Fournir la justification et les hypothèses qui sous-tendent ces stratégies et objectifs.</t>
  </si>
  <si>
    <t>NEGATIVE EFFECTS OF RESCISSION</t>
  </si>
  <si>
    <t>EFFETS NÉGATIFS DE L'ANNULATION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</si>
  <si>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</si>
  <si>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</si>
  <si>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</si>
  <si>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2. Par courriel à l’adresse tcce-citt@tribunal.gc.ca si vous acceptez les risques connexes et vous transmettez des renseignements qui sont ceux de votre entreprise seulement.</t>
  </si>
  <si>
    <t>Insert and merge rows where needed to expand height of text boxes.</t>
  </si>
  <si>
    <t>N/A</t>
  </si>
  <si>
    <t>Instructions</t>
  </si>
  <si>
    <t>• Report only sales of your firm’s production in Canada. Sales of goods purchased from other Canadian producers should be excluded.</t>
  </si>
  <si>
    <t>• Indiquez seulement les ventes effectuées à partir de la production de votre entreprise au Canada. Les ventes de marchandises achetées auprès d’autres producteurs canadiens doivent être exclues.</t>
  </si>
  <si>
    <t>PRODUCERS' QUESTIONNAIRE</t>
  </si>
  <si>
    <t>QUESTIONNAIRE À L’INTENTION DES PRODUCTEURS</t>
  </si>
  <si>
    <t>PRODUCERS' QUESTIONNAIRE | QUESTIONNAIRE À L’INTENTION DES PRODUCTEURS</t>
  </si>
  <si>
    <t>INTRODUCTION</t>
  </si>
  <si>
    <t>LANGUAGE PREFERENCE | PRÉFÉRENCE LINGUISTIQUE</t>
  </si>
  <si>
    <t>DEFINITION OF "THE GOODS"</t>
  </si>
  <si>
    <t>LA DÉFINITION "DES MARCHANDISES"</t>
  </si>
  <si>
    <t>Additional Product Info</t>
  </si>
  <si>
    <t>First Year of POR</t>
  </si>
  <si>
    <t>Last Day of POR</t>
  </si>
  <si>
    <t>Last Year of POR</t>
  </si>
  <si>
    <t>tonnes</t>
  </si>
  <si>
    <t>tonne</t>
  </si>
  <si>
    <t>end users</t>
  </si>
  <si>
    <t>DO YOU NEED TO COMPLETE THIS QUESTIONNAIRE?</t>
  </si>
  <si>
    <t>DATE D'ÉCHÉANCE DU QUESTIONNAIRE</t>
  </si>
  <si>
    <t>FAILURE TO COMPLETE QUESTIONNAIRE</t>
  </si>
  <si>
    <t>QUESTIONNAIRE NON REMPLI</t>
  </si>
  <si>
    <t>QUESTIONS</t>
  </si>
  <si>
    <t/>
  </si>
  <si>
    <t>QUESTIONNAIRE OUTLINE</t>
  </si>
  <si>
    <t>APERÇU DU QUESTIONNAIRE</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</si>
  <si>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</si>
  <si>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</si>
  <si>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</si>
  <si>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</si>
  <si>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</si>
  <si>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</si>
  <si>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</si>
  <si>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</si>
  <si>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</si>
  <si>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PRODUCTION AND SALES</t>
  </si>
  <si>
    <t>PRODUCTION ET VENTES</t>
  </si>
  <si>
    <t>GENERAL</t>
  </si>
  <si>
    <t>GÉNÉRAL</t>
  </si>
  <si>
    <t>HS Codes/Codes SH</t>
  </si>
  <si>
    <t>Analyst 1</t>
  </si>
  <si>
    <t>Analyst 2</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</si>
  <si>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</si>
  <si>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</si>
  <si>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</si>
  <si>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</si>
  <si>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</si>
  <si>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</si>
  <si>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</si>
  <si>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</si>
  <si>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</si>
  <si>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</si>
  <si>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</si>
  <si>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</si>
  <si>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GLOSSARY</t>
  </si>
  <si>
    <t>GLOSSAIRE</t>
  </si>
  <si>
    <t>Drop down list</t>
  </si>
  <si>
    <t>Yes</t>
  </si>
  <si>
    <t>Oui</t>
  </si>
  <si>
    <t>Sélectionnez oui ou non</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</si>
  <si>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</si>
  <si>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</si>
  <si>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Question 27</t>
  </si>
  <si>
    <t>Question 28</t>
  </si>
  <si>
    <t>Pro 3, Question 9</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</si>
  <si>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</si>
  <si>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</si>
  <si>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Lorsque vous soumettez le questionnaire rempli à l’aide du service de dépôt électronique sécurisé, désignez le questionnaire comme confidentiel. Veuillez noter que les informations contenues dans les onglets publics (bleus) de votre questionnaire seront traitées comme des informations publiques.</t>
  </si>
  <si>
    <t>Remplir le tableau suivant pour les ventes et les stocks des marchandises par votre entreprise.</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</si>
  <si>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</si>
  <si>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</si>
  <si>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</si>
  <si>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</si>
  <si>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Importe les marchandises de n’importe quel pays en tant qu’importateur officiel</t>
  </si>
  <si>
    <t>Type d'affiliation</t>
  </si>
  <si>
    <t>utilisateurs finals</t>
  </si>
  <si>
    <t>Volume de production par heure d'emploi direct travaillée</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</si>
  <si>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</si>
  <si>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Si le volume du stock de clôture à la question 1 sur l'onglet Pro 2 diffère du stock de clôture calculé, expliquez pourquoi il y a une différence.</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</si>
  <si>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</si>
  <si>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</si>
  <si>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</si>
  <si>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</si>
  <si>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</si>
  <si>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</si>
  <si>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Event</t>
  </si>
  <si>
    <t>Événement</t>
  </si>
  <si>
    <t>Note - The following amounts are calculated using the above responses and the production volume in question 1 of the Pro 1 tab. If the amounts are incorrect, modify your responses to the previous questions.</t>
  </si>
  <si>
    <t>i.e. columns B-L should be 160 pixels each.</t>
  </si>
  <si>
    <t>When adding or modifying columns, please ensure the total of all column widths in a tab equals 1760 pixels to allow for consistent scaling when exported to PDF.</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</si>
  <si>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</si>
  <si>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</si>
  <si>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</si>
  <si>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Subject Countries (incl. French pronouns: de la, du, des)</t>
  </si>
  <si>
    <t>Votre entreprise s'occupe de la livraison et les frais de livraison sont inclus dans le prix de vente.</t>
  </si>
  <si>
    <t>Votre entreprise s'occupe de la livraison mais les frais de livraison sont facturés séparément à l’acheteur.</t>
  </si>
  <si>
    <t xml:space="preserve">If any of the calculated capacity utilization rates are higher than 100%, explain why.
</t>
  </si>
  <si>
    <t>Si l'un ou l'autre des taux d'utilisation de la capacité, tel que calculé, est supérieur à 100 %, expliquez pourquoi.</t>
  </si>
  <si>
    <t>Complete the following table for your firm's sales and inventories of the goods.</t>
  </si>
  <si>
    <t>dumping</t>
  </si>
  <si>
    <t>le dumping</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</si>
  <si>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</si>
  <si>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</si>
  <si>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</si>
  <si>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</si>
  <si>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</si>
  <si>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</si>
  <si>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 marchandises, comme les coûts pour la main-d'œuvre, la matière première et les frais indirects de fabrication. Sont exclues les dépenses indirectes telles que les frais de distribution et les coûts liés à la force de vente. </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</si>
  <si>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</si>
  <si>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</si>
  <si>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La capacité pratique des usines</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</si>
  <si>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</si>
  <si>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</si>
  <si>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reported in this question differ from the net delivered selling values (For Sale in Canada) reported in question 1 of the Pro 2 tab?</t>
  </si>
  <si>
    <t>Does the net sales value reported in this question differ from the net delivered selling values (For Export Sales) reported in question 1 of the Pro 2 tab?</t>
  </si>
  <si>
    <t>Complete the following table for your firm's Canadian production.</t>
  </si>
  <si>
    <t xml:space="preserve">Remplir le tableau suivant pour la production par votre entreprise au Canada. </t>
  </si>
  <si>
    <t>La valeur des ventes nettes déclarée dans cette question diffère-t-elle des valeurs des ventes nettes rendues déclarées (pour les ventes au Canada) à la question 1 de l'onglet Pro 2?</t>
  </si>
  <si>
    <t>La valeur des ventes nettes déclarée dans cette question diffère-t-elle des valeurs des ventes nettes rendues déclarées (pour les ventes à l'exportation) à la question 1 de l'onglet Pro 2?</t>
  </si>
  <si>
    <t>Number of hours worked</t>
  </si>
  <si>
    <t>Intro, Pro 4 Question 1</t>
  </si>
  <si>
    <t>Beginning inventory - do not include production for internal use or further internal processing</t>
  </si>
  <si>
    <t>Stock d'ouverture - ne pas inclure la production utilisée à l'interne ou destinée à la transformation ultérieure à l’interne</t>
  </si>
  <si>
    <t>Le stock de clôture combiné déclaré dans cette question diffère-t-il du stock de clôture total de votre entreprise déclaré à la question 1 de l'onglet Pro 2?</t>
  </si>
  <si>
    <t>Sélectionnez tout ce qui s'applique</t>
  </si>
  <si>
    <t>Select all that apply</t>
  </si>
  <si>
    <t>The goods are commonly classified in the Customs Tariff under the following Harmonized Commodity Description and Coding System (HS) numbers:</t>
  </si>
  <si>
    <t>Stock de clôture calculé</t>
  </si>
  <si>
    <t>Calculated ending inventory</t>
  </si>
  <si>
    <t>Difference between the reported ending inventory in Question 1 above and the calculated ending inventory</t>
  </si>
  <si>
    <t>Différence entre le stock de clôture déclaré à la question 1 ci-dessus et le stock de clôture calculé</t>
  </si>
  <si>
    <t>AA</t>
  </si>
  <si>
    <t>Remarque - Les salaires directs payés pour les ventes intérieures et les ventes à l'exportation sont fournis par la réponse à la question 1.</t>
  </si>
  <si>
    <t>Note - Direct wages paid for domestic sales and exports sales are provided by the response in Question 1.</t>
  </si>
  <si>
    <t>RR-2025-007</t>
  </si>
  <si>
    <t>Jan-Mar 2025</t>
  </si>
  <si>
    <t>Jan-Mar 2026</t>
  </si>
  <si>
    <t>janv-mars 2025</t>
  </si>
  <si>
    <t>janv-mars 2026</t>
  </si>
  <si>
    <t>June 26, 2026</t>
  </si>
  <si>
    <t>26 juin 2026</t>
  </si>
  <si>
    <t>Rhonda Heintzman</t>
  </si>
  <si>
    <t>rhonda.heintzman@tribunal.gc.ca</t>
  </si>
  <si>
    <t>613-558-5983</t>
  </si>
  <si>
    <t>William Phan</t>
  </si>
  <si>
    <t>william.phan@tribunal.gc.ca</t>
  </si>
  <si>
    <t>ADDITIONAL PRODUCT EXCLUSIONS</t>
  </si>
  <si>
    <t>The following products are excluded from the Tribunal’s findings in NQ-2020-001.</t>
  </si>
  <si>
    <t>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t>
  </si>
  <si>
    <t xml:space="preserve">1. Hot-rolled carbon steel plate manufactured to the following specifications and grades:
• ASME SA-285/SA-285M or ASTM A-285/A-285M,
• ASME SA-299/SA-299M or ASTM A-299/A-299M,
• ASME SA-515/SA-515M or ASTM A-515/A-515M,
• ASME SA-516/SA-516M or ASTM A-516/A-516M (including, but not limited to, SA/A516 Grade 70),
• ASME SA-537/SA-537M or ASTM A-537/A-537M, or
• ASME SA-841/SA-841M or ASTM A-841/A-841M,
which is normalized (heat treated) and vacuum degassed (including while molten) with a sulphur content less than or equal to 0.003 percent and a phosphorus content less than or equal to 0.017 percent, imported exclusively for use in the manufacture of pressure vessels for the oil and gas sector for use in sour service and hydrogen-induced cracking applications.
2. Hot-rolled carbon steel plate in grade ASME SA‑516 Grade 70 or ASTM A‑516 Grade 70 normalized (heat treated) with a thickness greater than 3.28 inches.
3. Hot-rolled carbon steel plate produced to the following specifications and grades:
• ASME SA-516/SA-516M or ASTM A-516/A-516M, normalized,
• ASME SA-299/SA-299M or ASTM A-299/A-299M, normalized, and
• ASME SA-537/SA-537M or ASTM A-537/A-537M, normalized,
in the following dimensions:
• 2.5 inches thick, greater than or equal to 151 inches wide and of any length,
• greater than or equal to 3 inches thick, greater than or equal to 121 inches wide and of any length,
• greater than 3.28 inches thick of any width and length.
4. Heavy plate imported by Irving Shipbuilding Inc. for use in the Arctic and Offshore Patrols Ships shipbuilding project.
</t>
  </si>
  <si>
    <t>1. Tôles d’acier au carbone laminées à chaud fabriquées conformément aux spécifications et dans les nuances suivantes :
• ASME SA-285/SA-285M ou ASTM A-285/A-285M,
• ASME SA-299/SA-299M ou ASTM A-299/A-299M,
• ASME SA-515/SA-515M ou ASTM A-515/A-515M,
• ASME SA-516/SA-516M ou ASTM A-516/A-516M (y compris, mais sans s’y limiter, SA/A516 nuance 70),
• ASME SA-537/SA-537M ou ASTM A-537/A-537M, ou
• ASME SA-841/SA-841M ou ASTM A-841/A-841M,
qui sont normalisées (traitées thermiquement) et dégazées sous vide (y compris en fusion), dont la teneur en soufre est inférieure à 0,003 p. 100 et la teneur en phosphore est inférieure ou égale à 0,017 p. 100, importées exclusivement pour utilisation dans la fabrication d’appareils à pression destinés au secteur pétrolier et gazier pour utilisation en milieu corrosif et dans des applications relatives à la fissuration par l’hydrogène.
2. Tôles d’acier au carbone laminées à chaud de nuance ASME SA‑516 nuance 70 ou ASTM A‑516 nuance 70 normalisées (traitées thermiquement), dont l’épaisseur est supérieure à 3,28 pouces.
3. Tôles d’acier au carbone laminées à chaud produites conformément aux spécifications et dans les nuances suivantes :
• ASME SA-516/SA-516M ou ASTM A-516/A-516M, normalisées,
• ASME SA-299/SA-299M ou ASTM A-299/A-299M, normalisées, et
• ASME SA-537/SA-537M ou ASTM A-537/A-537M, normalisées,
dans les dimensions suivantes :
• Épaisseur de 2,5 pouces, largeur égale ou supérieure à 151 pouces, toutes longueurs,
• Épaisseur égale ou supérieure à 3 pouces, largeur égale ou supérieure à 121 pouces, toutes longueurs,
• Épaisseur supérieure à 3,28 pouces, toutes largeurs, toutes longueurs.
4. Tôles fortes importées par Irving Shipbuilding Inc. en vue de leur utilisation dans le cadre du projet de construction de navires de patrouille extracôtiers et de l’Arctique.</t>
  </si>
  <si>
    <t>DISCRETE PLATE</t>
  </si>
  <si>
    <t>TÔLES EN FEUILLES</t>
  </si>
  <si>
    <t>CUT-TO-LENGTH STEEL PLATE FROM COIL</t>
  </si>
  <si>
    <t>TÔLES D'ACIER COUPÉES À LONGUER À PARTIR DE BOBINES</t>
  </si>
  <si>
    <t>Production totale</t>
  </si>
  <si>
    <t>distributors - service centres</t>
  </si>
  <si>
    <t>distributeurs - centres de service</t>
  </si>
  <si>
    <t>Capacity utilization rate of the goods</t>
  </si>
  <si>
    <t>Taux d'utilisation des capacités des marchandises</t>
  </si>
  <si>
    <t>ADDITIONAL PRODUCT INFORMATION</t>
  </si>
  <si>
    <t>RENSEIGNEMENTS ADDITIONNELS SUR LE PRODUIT</t>
  </si>
  <si>
    <t>Plate is produced to specific grades and standardizations. These grades and standardizations are used for specific end-uses. Common standardizations include American Society for Mechanical Engineers (ASME), and American Society for Testing and Materials (ASTM). For example, ASTM/ASME A36, A283, A573 or A709 may be used for structural plate, which is used in a variety of construction applications. Plate meeting A515 and A516M/A516, grade 70 is used for the construction of pressure vessels, which hold gasses or liquids at high pressure.</t>
  </si>
  <si>
    <t>Les tôles sont produites selon des nuances et des normes spécifiques. Ces nuances et normes sont destinées à des utilisations finales spécifiques. Les normes communes comprennent celles de l’American Society for Mechanical Engineers (ASME) et de l’American Society for Testing and Materials (ASTM). Par exemple, les normes ASTM/ASME A36, A283, A573 ou A709 peuvent être destinées aux tôles de construction, qui sont utilisées dans diverses applications de construction. Les tôles répondant aux normes A515 et A516M/A516, nuance 70, servent à la construction d’appareils sous pression, qui contiennent des gaz ou des liquides sous haute pression.</t>
  </si>
  <si>
    <t>Pressure vessel quality (PVQ) plate may be vacuum degassed to achieve desired characteristics, in particular low sulfur, low carbon, low gaseous levels (H2, N2, 02), improved cleanliness and improved ferro alloy recovery. Such characteristics may be used in sour service applications and applications requiring hydrogen-induced cracking (HIC) resistance low temperature fracture toughness.</t>
  </si>
  <si>
    <t>Les tôles de qualité pour appareils sous pression peuvent être dégazées sous vide pour obtenir les caractéristiques souhaitées, en particulier une faible teneur en soufre, en carbone et en gaz (H2, N2, 02), une meilleure propreté et une meilleure récupération des ferro‑alliages. Ces caractéristiques peuvent être utilisées dans des applications de transport des fluides acides et des applications nécessitant une résistance à la fissuration par l’hydrogène (HIC) et à la fracture à basse température.</t>
  </si>
  <si>
    <t>Some of these gauges and specifications, as well as specific lengths and widths, command a price premium.</t>
  </si>
  <si>
    <t>Certaines de ces jauges et spécifications, ainsi que des longueurs et largeurs spécifiques, commandent un supplément de prix.</t>
  </si>
  <si>
    <t>Product Use</t>
  </si>
  <si>
    <t>Utilisation</t>
  </si>
  <si>
    <t>343-543-7269</t>
  </si>
  <si>
    <t>Chinese Taipei and Germany</t>
  </si>
  <si>
    <t>du Taipei chinois et de l’Allemagne</t>
  </si>
  <si>
    <t>March 31</t>
  </si>
  <si>
    <t>31 mars</t>
  </si>
  <si>
    <t>The list of additional products that were excluded from the Tribunal’s finding can be found on the Tribunal’s website.</t>
  </si>
  <si>
    <t>La liste des produits additionnels qui ont été exclus de la portée des conclusions du Tribunal peut être consultée sur le site Web du Tribunal.</t>
  </si>
  <si>
    <t>Is your firm a Canadian mill or a service centre?</t>
  </si>
  <si>
    <t>Votre entreprise est-elle une aciérie canadienne ou est-elle un centre de service?</t>
  </si>
  <si>
    <t>Total production of discrete plate - Seconds</t>
  </si>
  <si>
    <t>Total - Discrete Plate</t>
  </si>
  <si>
    <t>Total production of discrete plate</t>
  </si>
  <si>
    <t>Production totale des tôles en feuilles</t>
  </si>
  <si>
    <t>Total Production</t>
  </si>
  <si>
    <t>Did your firm produce the goods for other firms under a tolling arrangement/agreement between January 1, 2023 and March 31, 2026? If yes, explain. Exclude this production when responding to Question 3.</t>
  </si>
  <si>
    <t>Votre entreprise avait-t-elle fait la production de tôles pour d'autres entreprises grâce à une entente d'expoitation à façon (sous-traitance) entre le 1er janvier 2023 et le 31 mars 2026? Dans l'affirmative, donnez plus de détails. Excluez cette production lorsque vous compléterez Question 3.</t>
  </si>
  <si>
    <t>Did your firm have a tolling arrangement/agreement with another firm to produce the goods on your behalf between January 1, 2023 and March 31, 2026? If yes, explain. Include this production when responding to Question 3.</t>
  </si>
  <si>
    <t>Votre entreprise avait-t-elle ou a-t-elle une entente d'expoitation à façon (sous-traitance) avec un ature entreprise pour la fabrication de tôles en votre nom entre le 1er janvier 2023 et le 31 mars 2026? Dans l'affirmative, donnez plus de détails. Incluez cette production lorsque vous compléterez Question 3.</t>
  </si>
  <si>
    <t>Total - Cut-to-length plate from coil</t>
  </si>
  <si>
    <t>Total production of cut-to-length plate from coil</t>
  </si>
  <si>
    <t>Production totale des tôles coupées à longueur à partir des bobines</t>
  </si>
  <si>
    <t>TOTAL PRODUCTION</t>
  </si>
  <si>
    <t>PRODUCTION TOTALE</t>
  </si>
  <si>
    <t>Total production of the goods in Canada - Seconds</t>
  </si>
  <si>
    <t>Total production of the goods in Canada</t>
  </si>
  <si>
    <t>Production totale des marchandises au Canada</t>
  </si>
  <si>
    <t>Pratical plant capacity</t>
  </si>
  <si>
    <t>Total production of cut-to-length plate from coil - Seconds</t>
  </si>
  <si>
    <t>DISCRETE PLATE - Seconds</t>
  </si>
  <si>
    <t>CUT-TO-LENGTH PLATE FROM COIL - Seconds</t>
  </si>
  <si>
    <t>TOTAL SALES IN CANADA</t>
  </si>
  <si>
    <t>VENTES TOTALES AU CANADA</t>
  </si>
  <si>
    <t>Total Sales in Canada</t>
  </si>
  <si>
    <t>Ventes totales au Canada</t>
  </si>
  <si>
    <t>EXPORT SALES</t>
  </si>
  <si>
    <t>VENTES À L'EXPORTATION</t>
  </si>
  <si>
    <t>Heavy plate is used in a number of applications, the most common of which are the production of rail cars, oil and gas storage tanks, heavy machinery, agricultural equipment, bridges, industrial buildings, high-rise office towers, ships and barges, and pressure vessels.</t>
  </si>
  <si>
    <t>Les marchandises en cause et les marchandises similaires sont utilisées dans de nombreuses applications et plus communément pour la fabrication de voitures de chemin de fer, de réservoirs de stockage de pétrole et de gaz, de machinerie lourde, d’équipement agricole, de ponts, de bâtiments industriels, de tours de bureaux, de navires et de barges, ainsi que de réservoirs sous pression.</t>
  </si>
  <si>
    <t>Comment on how the Canadian market for the goods has changed since January 2025. Has your firm’s export strategy for the goods changed? Has the domestic price premium for the goods changed as a result of any promotional efforts to Buy Canadian products?</t>
  </si>
  <si>
    <t>Commentez la façon dont le marché canadien des marchandises a changé depuis janvier 2025. La stratégie d’exportation de votre entreprise pour les marchandises a-t-elle changé? La majoration du prix intérieur des marchandises a-t-elle changé à la suite d'efforts promotionnels visant à acheter des produits canadiens?</t>
  </si>
  <si>
    <t>Question 29</t>
  </si>
  <si>
    <t>Explain any changes in the cost of direct materials used listed above since January 1, 2023.</t>
  </si>
  <si>
    <t>Expliquez toute variation du coût des matières directes utilisées susmentionnées depuis le 1er janvier 2023.</t>
  </si>
  <si>
    <t>tôles fortes</t>
  </si>
  <si>
    <t>heavy plate</t>
  </si>
  <si>
    <t>Describe how your firm allocated the following expenses in your response to the income statements provided in Question 6 of this tab:</t>
  </si>
  <si>
    <t>Décrivez comment votre entreprise a réparti les dépenses suivantes dans votre réponse aux états de résultats fournis à la question 6 de cet onglet :</t>
  </si>
  <si>
    <t>Total - tôles en feuilles</t>
  </si>
  <si>
    <t xml:space="preserve">Total - tôles coupées à longueur à partir des bobines </t>
  </si>
  <si>
    <t>Emploi direct - utilisé à l'interne ou destiné à la transformation ultérieure à l’interne</t>
  </si>
  <si>
    <t>Remarque - Les montants suivants sont basés sur les réponses fournies ci-dessus et à la question 1 dans l'onglet Pro 1. Si les montants sont incorrects, modifiez vos réponses aux questions précédentes.</t>
  </si>
  <si>
    <t xml:space="preserve">Frais généraux, de vente et d'administration </t>
  </si>
  <si>
    <t>CONFIRMATION OF REPORTED DATA IN THIS QUESTIONNAIRE</t>
  </si>
  <si>
    <t>CONFIRMATION DES DONNÉES DÉCLARÉES DANS CE QUESTIONNAIRE</t>
  </si>
  <si>
    <t>Does the combined net sales value reported in this question exceed your firm's total net sales value reported in question 12 in this tab?</t>
  </si>
  <si>
    <t>La valeur combinées des ventes nettes déclarée dans cette question dépasse-t-elle la valeur totale des ventes nettes de votre entreprise déclarée à la question 12 de cet onglet?</t>
  </si>
  <si>
    <t>Ending inventory - do not include production for internal use or further internal processing</t>
  </si>
  <si>
    <t>Stock de clôture - ne pas inclure la production utilisée à l'interne ou destinée à la transformation ultérieure à l’interne</t>
  </si>
  <si>
    <t>Total production of discrete plate - Primes</t>
  </si>
  <si>
    <t>Production totale des tôles en feuilles - Marchandises de premier choix</t>
  </si>
  <si>
    <t>Primes</t>
  </si>
  <si>
    <t>Marchandises de premier choix</t>
  </si>
  <si>
    <t>Seconds</t>
  </si>
  <si>
    <t>Marchandises de second choix</t>
  </si>
  <si>
    <t>Total production of cut-to-length plate from coil - Primes</t>
  </si>
  <si>
    <t>For additional product exclusions, view the "Exclusions" tab.</t>
  </si>
  <si>
    <t>Production totale des tôles en feuilles - Marchandises de second choix</t>
  </si>
  <si>
    <t>Total production of the goods in Canada - Primes</t>
  </si>
  <si>
    <t>Discrete Plate</t>
  </si>
  <si>
    <t>Cut-to-Length Plate From Coil</t>
  </si>
  <si>
    <t>SALES IN CANADA</t>
  </si>
  <si>
    <t>VENTES AU CANADA</t>
  </si>
  <si>
    <t>Pour d’autres produits exclus, consultez l’onglet « Exclusions ».</t>
  </si>
  <si>
    <t>DISCRETE PLATE - Primes</t>
  </si>
  <si>
    <t>TÔLES EN FEUILLES - Marchandises de premier choix</t>
  </si>
  <si>
    <t>TÔLES EN FEUILLES - Marchandises de second choix</t>
  </si>
  <si>
    <t>CUT-TO-LENGTH PLATE FROM COIL - Primes</t>
  </si>
  <si>
    <t>TÔLES COUPÉES À LONGUEUR À PARTIR DE BOBINES  - Marchandises de premier choix</t>
  </si>
  <si>
    <t>TÔLES COUPÉES À LONGUEUR À PARTIR DE BOBINES -Marchandises de second choix</t>
  </si>
  <si>
    <t>Confirm that all data reported in this questionnaire pertain to the goods as defined in the "Intro" tab and exclude goods as defined in the tab "Exclusions".</t>
  </si>
  <si>
    <t>Confirmez que toutes les données déclarées dans ce questionnaire concernent les marchandises telles que définies dans l’onglet « Intro » et excluent les marchandises telles que définies dans l’onglet « Exclusions ».</t>
  </si>
  <si>
    <t>Les produits suivants sont exclus des conclusions du Tribunal dans l'enquête NQ-2020-001.</t>
  </si>
  <si>
    <t>Hot-rolled carbon steel plate and high-strength low-alloy steel plate not further manufactured than hot-rolled, heat-treated or not, in cut lengths, in widths greater than 72 inches (+/‑ 1,829 mm) to 152 inches (+/‑ 3,860 mm) inclusive, and thicknesses from 0.375 inches (+/‑ 9.525 mm) up to and including 4.5 inches (+/‑ 114.3 mm) (with all dimensions being plus or minus allowable tolerances contained in the applicable standards), but excluding:
- plate in coil form, and
- plate having a rolled, raised figure at regular intervals on the surface (also known as floor plate).
For greater certainty, the subject goods include steel plate which contains alloys greater than required by recognized industry standards, provided the steel does not meet recognized industry standards for an alloy grade steel plate. 
The list of additional products that were excluded from the Tribunal’s finding can be found on the Tribunal’s website.</t>
  </si>
  <si>
    <t>Tôles d’acier au carbone et tôles d’acier allié résistant à faible teneur, laminées à chaud, n’ayant subi aucun autre complément d’ouvraison que le laminage à chaud, traitées thermiquement ou non, coupées à longueur, d’une largeur plus grande que 72 pouces (+/‑ 1 829 mm) à 152 pouces (+/‑ 3 860 mm) inclusivement, et d’une épaisseur variant de 0,375 pouce (+/‑ 9,525 mm) jusqu’à 4,5 pouces (+/‑ 114,3 mm) inclusivement (dont les dimensions sont plus ou moins exactes afin de tenir compte des tolérances admissibles incluses dans les normes applicables), à l’exclusion :
- des tôles en bobines, et
- des tôles dont la surface présente par intervalle un motif laminé en relief (aussi appelées « tôles de plancher »).
Il demeure entendu que les marchandises en cause incluent des tôles d’acier qui contiennent de l’acier allié en plus grande quantité que ce qui est toléré selon les normes de l’industrie à condition que l’acier ne réponde pas aux exigences des normes de l’industrie en matière de nuance d’alliage de tôle d’acier.
La liste des produits additionnels qui ont été exclus de la portée des conclusions du Tribunal peut être consultée sur le site Web du Tribunal.</t>
  </si>
  <si>
    <t>AUTRES PRODUITS EXCLUS</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</si>
  <si>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</si>
  <si>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</si>
  <si>
    <t>Production totale des tôles coupées à longueur à partir de bobines - Marchandises de premier choix</t>
  </si>
  <si>
    <t>Production totale des tôles coupées à longueur à partir de bobines - Marchandises de second choix</t>
  </si>
  <si>
    <t>Tôles coupées à longueur à partir de bobines</t>
  </si>
  <si>
    <t>Tôles en feuilles</t>
  </si>
  <si>
    <t>Production totale des marchandises au Canada - Marchandises de premier choix</t>
  </si>
  <si>
    <t>Production totale des marchandises au Canada - Marchandises de second choix</t>
  </si>
  <si>
    <t>Indiquez la proportion de la valeur totale de vente nette rendue de vos ventes au Canada déclarée à la question 1 qui a été représentée par les frais de livraison.</t>
  </si>
  <si>
    <t>COST OF GOODS MANUFACTURED - FOR THE GOODS ONLY</t>
  </si>
  <si>
    <t>COÛT DES MARCHANDISES FABRIQUÉES -  LES MARCHANDISES SEULEMENT</t>
  </si>
  <si>
    <t>INCOME STATEMENT FOR THE GOODS ONLY</t>
  </si>
  <si>
    <t>ÉTAT DES RÉSULTATS DES MARCHANDISES SEULEMENT</t>
  </si>
  <si>
    <t>FirmAcc</t>
  </si>
  <si>
    <t>Company:</t>
  </si>
  <si>
    <t>Respondent Type:</t>
  </si>
  <si>
    <t>Activity:</t>
  </si>
  <si>
    <t>Country:</t>
  </si>
  <si>
    <t>Subject/Non:</t>
  </si>
  <si>
    <t>Other Country:</t>
  </si>
  <si>
    <t>Trade Level:</t>
  </si>
  <si>
    <t>Product type</t>
  </si>
  <si>
    <t>Sales To:</t>
  </si>
  <si>
    <t>Production Method</t>
  </si>
  <si>
    <t>2023</t>
  </si>
  <si>
    <t>2024</t>
  </si>
  <si>
    <t>2025</t>
  </si>
  <si>
    <t>i-2025</t>
  </si>
  <si>
    <t>i-2026</t>
  </si>
  <si>
    <t xml:space="preserve">Domestic Producer   |  Producteur national </t>
  </si>
  <si>
    <t>Production</t>
  </si>
  <si>
    <t>Discrete</t>
  </si>
  <si>
    <t>Sales to | Ventes à</t>
  </si>
  <si>
    <t>Distributors / Service centers  |  Distributeurs / Centre de services</t>
  </si>
  <si>
    <t>End users  |  Utilisateurs finals</t>
  </si>
  <si>
    <t>CTL</t>
  </si>
  <si>
    <t>Export Sales |  Ventes à l'exportation</t>
  </si>
  <si>
    <t>Collapsed Respondent Name</t>
  </si>
  <si>
    <t>Tab in Q</t>
  </si>
  <si>
    <t>Countries - Q</t>
  </si>
  <si>
    <t>Exporter - Q</t>
  </si>
  <si>
    <t>Subject &amp; NS #</t>
  </si>
  <si>
    <t>Other
Countries</t>
  </si>
  <si>
    <t>Product Type</t>
  </si>
  <si>
    <t>VOL  - 2023</t>
  </si>
  <si>
    <t>VOL  - 2024</t>
  </si>
  <si>
    <t>VOL  - 2025</t>
  </si>
  <si>
    <t>Vol - I-2025</t>
  </si>
  <si>
    <t>Vol - i-2026</t>
  </si>
  <si>
    <t>VAL  - 2023</t>
  </si>
  <si>
    <t>VAL  - 2024</t>
  </si>
  <si>
    <t>VAL  - 2025</t>
  </si>
  <si>
    <t>VAL - i-2025</t>
  </si>
  <si>
    <t>VAL - i-2026</t>
  </si>
  <si>
    <t>CHECK</t>
  </si>
  <si>
    <t>2 - Producer</t>
  </si>
  <si>
    <t>VOL Disc</t>
  </si>
  <si>
    <t>VOL CTL</t>
  </si>
  <si>
    <t>3 - Producer</t>
  </si>
  <si>
    <t>4 - Producer</t>
  </si>
  <si>
    <t>5 - Producer</t>
  </si>
  <si>
    <t>6 - Producer</t>
  </si>
  <si>
    <t>VAL Disc</t>
  </si>
  <si>
    <t>VAL CTL</t>
  </si>
  <si>
    <t>7 - Producer</t>
  </si>
  <si>
    <t>8 - Producer</t>
  </si>
  <si>
    <t>Performance</t>
  </si>
  <si>
    <t>DOMESTIC</t>
  </si>
  <si>
    <t>EXPORT</t>
  </si>
  <si>
    <t>Only 1 set of tables</t>
  </si>
  <si>
    <t>Coût des marchandises fabriquées¹</t>
  </si>
  <si>
    <t>Units</t>
  </si>
  <si>
    <t>Unités</t>
  </si>
  <si>
    <t xml:space="preserve">Volume des marchandises fabriquées </t>
  </si>
  <si>
    <t>000 $</t>
  </si>
  <si>
    <t>Matériaux directs utilisés</t>
  </si>
  <si>
    <t>Coûts indirects de production</t>
  </si>
  <si>
    <t>Moins : Stock de clôture</t>
  </si>
  <si>
    <t>$/unit</t>
  </si>
  <si>
    <t>$/unité</t>
  </si>
  <si>
    <t>État des résultats</t>
  </si>
  <si>
    <t>Net sales volume (units)</t>
  </si>
  <si>
    <t>Volume de ventes nettes (unités)</t>
  </si>
  <si>
    <t>Valeur des ventes nettes</t>
  </si>
  <si>
    <t>Marge bénéficiaire brute (pertes)</t>
  </si>
  <si>
    <t>Frais généraux, de vente et d’administration</t>
  </si>
  <si>
    <t>Revenus nets (pertes) avant impôt</t>
  </si>
  <si>
    <t>TOTAL FIRM</t>
  </si>
  <si>
    <t xml:space="preserve">Practical plant capacity </t>
  </si>
  <si>
    <t>Capacité pratique des usines (unités)</t>
  </si>
  <si>
    <t>Production (units)</t>
  </si>
  <si>
    <t>Production (unités)</t>
  </si>
  <si>
    <t>For domestic sales</t>
  </si>
  <si>
    <t>Pour les ventes nationales</t>
  </si>
  <si>
    <t>For export sales</t>
  </si>
  <si>
    <t xml:space="preserve">Pour les ventes à l'exportation </t>
  </si>
  <si>
    <t>For further internal processing</t>
  </si>
  <si>
    <t xml:space="preserve">Pour la transformation ultérieure
</t>
  </si>
  <si>
    <t>Autres marchandises produites sur le même équipement</t>
  </si>
  <si>
    <t>Capacity utilization rate (%)</t>
  </si>
  <si>
    <t>Taux d'utilisation de la capacité (%)</t>
  </si>
  <si>
    <t>Domestic sales of domestic production</t>
  </si>
  <si>
    <t>Ventes nationales de la production nationale</t>
  </si>
  <si>
    <t>Total - Volume (units)</t>
  </si>
  <si>
    <t>Total - Volume (unités)</t>
  </si>
  <si>
    <t>Total - Valeur (000 $)</t>
  </si>
  <si>
    <t>Total - Unit value ($/unit)</t>
  </si>
  <si>
    <t>Total - Valeur unitaire ($/unité)</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</si>
  <si>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</si>
  <si>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</si>
  <si>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</si>
  <si>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</si>
  <si>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</si>
  <si>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</si>
  <si>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</si>
  <si>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</si>
  <si>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</si>
  <si>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Units / employee (direct)</t>
  </si>
  <si>
    <t>Unités / employé (direct)</t>
  </si>
  <si>
    <t>Units / hour worked (direct)</t>
  </si>
  <si>
    <t>Unités / heure travaillée (direct)</t>
  </si>
  <si>
    <t>Stocks</t>
  </si>
  <si>
    <t>Projected  |  Prévisions</t>
  </si>
  <si>
    <t>Investments ($000)</t>
  </si>
  <si>
    <t>Investissements (000 $)</t>
  </si>
  <si>
    <t>Export</t>
  </si>
  <si>
    <t>$/unit manufactured | $/unité fabriquée</t>
  </si>
  <si>
    <t>Material</t>
  </si>
  <si>
    <t>Matériaux</t>
  </si>
  <si>
    <t>I-2025</t>
  </si>
  <si>
    <t>I-2026</t>
  </si>
  <si>
    <t xml:space="preserve">« Direct material #1 » </t>
  </si>
  <si>
    <t xml:space="preserve">« Direct material #2 » </t>
  </si>
  <si>
    <t xml:space="preserve">« Direct material #3 » </t>
  </si>
  <si>
    <t>All other direct materials used</t>
  </si>
  <si>
    <t>Negative</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</si>
  <si>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</si>
  <si>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</si>
  <si>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</si>
  <si>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</si>
  <si>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</si>
  <si>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</si>
  <si>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</si>
  <si>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</si>
  <si>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</si>
  <si>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</si>
  <si>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</si>
  <si>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Respondant</t>
  </si>
  <si>
    <t>Sheet/Comment</t>
  </si>
  <si>
    <t>Question</t>
  </si>
  <si>
    <t>Answer</t>
  </si>
  <si>
    <t>Pub</t>
  </si>
  <si>
    <t>Addpub</t>
  </si>
  <si>
    <t>Addpub1</t>
  </si>
  <si>
    <t>Addpub2</t>
  </si>
  <si>
    <t>Addpub3</t>
  </si>
  <si>
    <t>Addpub4</t>
  </si>
  <si>
    <t>Addpub5</t>
  </si>
  <si>
    <t>Pro1</t>
  </si>
  <si>
    <t>Pro2</t>
  </si>
  <si>
    <t>Pro3</t>
  </si>
  <si>
    <t>3A</t>
  </si>
  <si>
    <t>3B</t>
  </si>
  <si>
    <t>7A</t>
  </si>
  <si>
    <t>7B</t>
  </si>
  <si>
    <t>7C</t>
  </si>
  <si>
    <t>Pro4</t>
  </si>
  <si>
    <t>Addpro</t>
  </si>
  <si>
    <t>Addpro1</t>
  </si>
  <si>
    <t>Addpro2</t>
  </si>
  <si>
    <t>Addpro3</t>
  </si>
  <si>
    <t>Addpro4</t>
  </si>
  <si>
    <t>Addpro5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</si>
</sst>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_);_(* \(#,##0\);_(* &quot;-&quot;??_);_(@_)"/>
    <numFmt numFmtId="166" formatCode="_-* #,##0_-;\-* #,##0_-;_-* &quot;-&quot;??_-;_-@_-"/>
    <numFmt numFmtId="167" formatCode="#,##0;\(#,##0\);\-"/>
    <numFmt numFmtId="168" formatCode="&quot;$&quot;#,##0_);[Red]\(&quot;$&quot;#,##0\)"/>
    <numFmt numFmtId="169" formatCode="#,##0.0"/>
  </numFmts>
  <fonts count="57"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b/>
      <sz val="10.5"/>
      <name val="Calibri"/>
      <family val="2"/>
    </font>
    <font>
      <sz val="10.5"/>
      <color rgb="FF000000"/>
      <name val="Calibri"/>
      <family val="2"/>
    </font>
    <font>
      <b/>
      <u/>
      <sz val="10.5"/>
      <color theme="1"/>
      <name val="Calibri"/>
      <family val="2"/>
      <scheme val="minor"/>
    </font>
    <font>
      <sz val="16"/>
      <color rgb="FF000000"/>
      <name val="Calibri"/>
      <family val="2"/>
      <scheme val="minor"/>
    </font>
    <font>
      <sz val="10.5"/>
      <color rgb="FFFF0000"/>
      <name val="Calibri"/>
      <family val="2"/>
      <scheme val="minor"/>
    </font>
    <font>
      <b/>
      <sz val="9"/>
      <color indexed="81"/>
      <name val="Tahoma"/>
      <family val="2"/>
    </font>
    <font>
      <b/>
      <u/>
      <sz val="10.5"/>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b/>
      <sz val="12"/>
      <color theme="0"/>
      <name val="Calibri Light"/>
      <family val="2"/>
      <scheme val="major"/>
    </font>
    <font>
      <b/>
      <sz val="12"/>
      <color theme="1"/>
      <name val="Calibri"/>
      <family val="2"/>
      <scheme val="minor"/>
    </font>
    <font>
      <b/>
      <sz val="11"/>
      <color rgb="FF000000"/>
      <name val="Calibri"/>
      <family val="2"/>
    </font>
    <font>
      <sz val="11"/>
      <color rgb="FF000000"/>
      <name val="Calibri"/>
      <family val="2"/>
    </font>
    <font>
      <b/>
      <sz val="10"/>
      <color rgb="FF000000"/>
      <name val="Calibri"/>
      <family val="2"/>
    </font>
    <font>
      <b/>
      <sz val="11"/>
      <color theme="0"/>
      <name val="Calibri"/>
      <family val="2"/>
    </font>
    <font>
      <b/>
      <sz val="9"/>
      <color theme="0"/>
      <name val="Calibri Light"/>
      <family val="2"/>
      <scheme val="major"/>
    </font>
    <font>
      <b/>
      <sz val="9"/>
      <color theme="0"/>
      <name val="Calibri"/>
      <family val="2"/>
      <scheme val="min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sz val="9"/>
      <name val="Calibri Light"/>
      <family val="2"/>
      <scheme val="major"/>
    </font>
    <font>
      <sz val="11"/>
      <name val="Calibri"/>
      <family val="2"/>
      <scheme val="minor"/>
    </font>
    <font>
      <sz val="9"/>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2DCDB"/>
        <bgColor indexed="64"/>
      </patternFill>
    </fill>
    <fill>
      <patternFill patternType="solid">
        <fgColor theme="8" tint="-0.499984740745262"/>
        <bgColor indexed="64"/>
      </patternFill>
    </fill>
    <fill>
      <patternFill patternType="solid">
        <fgColor theme="8" tint="0.79998168889431442"/>
        <bgColor indexed="64"/>
      </patternFill>
    </fill>
    <fill>
      <patternFill patternType="gray125">
        <bgColor theme="8" tint="0.79998168889431442"/>
      </patternFill>
    </fill>
    <fill>
      <patternFill patternType="solid">
        <fgColor theme="8" tint="0.59999389629810485"/>
        <bgColor indexed="64"/>
      </patternFill>
    </fill>
    <fill>
      <patternFill patternType="gray125">
        <bgColor theme="8" tint="0.59999389629810485"/>
      </patternFill>
    </fill>
    <fill>
      <patternFill patternType="solid">
        <fgColor theme="0" tint="-0.499984740745262"/>
        <bgColor indexed="64"/>
      </patternFill>
    </fill>
  </fills>
  <borders count="99">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style="medium">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right style="thin">
        <color theme="0" tint="-0.499984740745262"/>
      </right>
      <top/>
      <bottom style="thin">
        <color auto="1"/>
      </bottom>
      <diagonal/>
    </border>
    <border>
      <left style="thin">
        <color theme="0" tint="-0.499984740745262"/>
      </left>
      <right style="thin">
        <color theme="0" tint="-0.499984740745262"/>
      </right>
      <top/>
      <bottom style="thin">
        <color auto="1"/>
      </bottom>
      <diagonal/>
    </border>
    <border>
      <left style="thin">
        <color theme="0" tint="-0.499984740745262"/>
      </left>
      <right style="thin">
        <color auto="1"/>
      </right>
      <top/>
      <bottom style="thin">
        <color auto="1"/>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top/>
      <bottom style="thin">
        <color auto="1"/>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style="thin">
        <color indexed="64"/>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theme="0" tint="-0.499984740745262"/>
      </bottom>
      <diagonal/>
    </border>
    <border>
      <left/>
      <right/>
      <top style="thin">
        <color indexed="64"/>
      </top>
      <bottom style="medium">
        <color theme="0" tint="-0.499984740745262"/>
      </bottom>
      <diagonal/>
    </border>
    <border>
      <left/>
      <right style="thin">
        <color theme="0" tint="-0.499984740745262"/>
      </right>
      <top style="thin">
        <color indexed="64"/>
      </top>
      <bottom style="medium">
        <color theme="0" tint="-0.499984740745262"/>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style="thick">
        <color theme="0"/>
      </top>
      <bottom/>
      <diagonal/>
    </border>
    <border>
      <left/>
      <right/>
      <top style="thick">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xf numFmtId="0" fontId="40" fillId="0" borderId="0" applyNumberFormat="0" applyFill="0" applyBorder="0" applyAlignment="0" applyProtection="0"/>
    <xf numFmtId="43" fontId="1" fillId="0" borderId="0" applyFont="0" applyFill="0" applyBorder="0" applyAlignment="0" applyProtection="0"/>
    <xf numFmtId="43" fontId="15" fillId="0" borderId="0" applyFont="0" applyFill="0" applyBorder="0" applyAlignment="0" applyProtection="0"/>
  </cellStyleXfs>
  <cellXfs count="945">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6" fillId="3" borderId="1" xfId="0" applyNumberFormat="1" applyFont="1" applyFill="1" applyBorder="1" applyAlignment="1" applyProtection="1">
      <alignment horizontal="centerContinuous" vertical="top" wrapText="1"/>
    </xf>
    <xf numFmtId="0" fontId="6" fillId="3" borderId="11" xfId="0" applyNumberFormat="1" applyFont="1" applyFill="1" applyBorder="1" applyAlignment="1" applyProtection="1">
      <alignment horizontal="centerContinuous" vertical="top" wrapText="1"/>
    </xf>
    <xf numFmtId="0" fontId="6" fillId="3" borderId="2"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8" fillId="0" borderId="0" xfId="0" applyNumberFormat="1" applyFont="1" applyFill="1" applyBorder="1" applyAlignment="1" applyProtection="1">
      <alignment horizontal="center" vertical="top" wrapText="1"/>
    </xf>
    <xf numFmtId="165" fontId="10" fillId="0" borderId="0" xfId="6"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horizontal="center" vertical="center" wrapText="1"/>
    </xf>
    <xf numFmtId="165" fontId="10" fillId="2" borderId="0" xfId="6" applyNumberFormat="1" applyFont="1" applyFill="1" applyBorder="1" applyAlignment="1" applyProtection="1">
      <alignment horizontal="right" vertical="center" wrapText="1"/>
    </xf>
    <xf numFmtId="165" fontId="10" fillId="2" borderId="3" xfId="6" applyNumberFormat="1" applyFont="1" applyFill="1" applyBorder="1" applyAlignment="1" applyProtection="1">
      <alignment horizontal="right" vertical="center" wrapText="1"/>
    </xf>
    <xf numFmtId="0" fontId="8" fillId="0" borderId="37" xfId="0" applyNumberFormat="1" applyFont="1" applyFill="1" applyBorder="1" applyAlignment="1" applyProtection="1">
      <alignment horizontal="center" vertical="center" wrapText="1"/>
    </xf>
    <xf numFmtId="165" fontId="11" fillId="4" borderId="37" xfId="6" applyNumberFormat="1" applyFont="1" applyFill="1" applyBorder="1" applyAlignment="1" applyProtection="1">
      <alignment horizontal="right" vertical="top" wrapText="1"/>
      <protection locked="0"/>
    </xf>
    <xf numFmtId="0" fontId="8" fillId="0" borderId="37" xfId="0" applyNumberFormat="1" applyFont="1" applyFill="1" applyBorder="1" applyAlignment="1" applyProtection="1">
      <alignment horizontal="center" vertical="top" wrapText="1"/>
    </xf>
    <xf numFmtId="0" fontId="13" fillId="0" borderId="37"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left" vertical="top" wrapText="1"/>
    </xf>
    <xf numFmtId="0" fontId="7" fillId="0" borderId="0" xfId="0" applyFont="1" applyAlignment="1" applyProtection="1">
      <alignment vertical="center"/>
    </xf>
    <xf numFmtId="0" fontId="8" fillId="0" borderId="51" xfId="0" applyNumberFormat="1" applyFont="1" applyFill="1" applyBorder="1" applyAlignment="1" applyProtection="1">
      <alignment horizontal="left" vertical="top" wrapText="1"/>
    </xf>
    <xf numFmtId="0" fontId="8" fillId="0" borderId="43" xfId="0" applyNumberFormat="1" applyFont="1" applyFill="1" applyBorder="1" applyAlignment="1" applyProtection="1">
      <alignment horizontal="left" vertical="top" wrapText="1"/>
    </xf>
    <xf numFmtId="0" fontId="7" fillId="0" borderId="43" xfId="0" applyNumberFormat="1" applyFont="1" applyFill="1" applyBorder="1" applyAlignment="1" applyProtection="1">
      <alignment vertical="top"/>
    </xf>
    <xf numFmtId="0" fontId="13" fillId="0" borderId="43" xfId="0" applyNumberFormat="1" applyFont="1" applyFill="1" applyBorder="1" applyAlignment="1" applyProtection="1">
      <alignment horizontal="centerContinuous" vertical="top" wrapText="1"/>
    </xf>
    <xf numFmtId="0" fontId="7" fillId="0" borderId="43" xfId="0" applyNumberFormat="1" applyFont="1" applyFill="1" applyBorder="1" applyAlignment="1" applyProtection="1">
      <alignment horizontal="centerContinuous" vertical="top" wrapText="1"/>
    </xf>
    <xf numFmtId="0" fontId="13" fillId="2" borderId="4" xfId="0" applyFont="1" applyFill="1" applyBorder="1" applyAlignment="1">
      <alignment vertical="top" wrapText="1"/>
    </xf>
    <xf numFmtId="0" fontId="7" fillId="2" borderId="4" xfId="0" applyFont="1" applyFill="1" applyBorder="1" applyAlignment="1">
      <alignment vertical="top"/>
    </xf>
    <xf numFmtId="165" fontId="11" fillId="4" borderId="37" xfId="6" applyNumberFormat="1" applyFont="1" applyFill="1" applyBorder="1" applyAlignment="1" applyProtection="1">
      <alignment horizontal="center" vertical="center" wrapText="1"/>
      <protection locked="0"/>
    </xf>
    <xf numFmtId="0" fontId="13" fillId="0" borderId="37" xfId="0" applyNumberFormat="1" applyFont="1" applyFill="1" applyBorder="1" applyAlignment="1" applyProtection="1">
      <alignment horizontal="center" vertical="center" wrapText="1"/>
    </xf>
    <xf numFmtId="1" fontId="11" fillId="5" borderId="37" xfId="1"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vertical="top"/>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4" fillId="2" borderId="0" xfId="0" applyFont="1" applyFill="1" applyAlignment="1">
      <alignment vertical="top"/>
    </xf>
    <xf numFmtId="0" fontId="12"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left" vertical="center"/>
    </xf>
    <xf numFmtId="0" fontId="7" fillId="0" borderId="4" xfId="0" applyFont="1" applyBorder="1" applyAlignment="1" applyProtection="1">
      <alignment vertical="top" wrapText="1"/>
    </xf>
    <xf numFmtId="0" fontId="8" fillId="0" borderId="0" xfId="0" applyNumberFormat="1" applyFont="1" applyFill="1" applyBorder="1" applyAlignment="1" applyProtection="1">
      <alignment vertical="center" wrapText="1"/>
    </xf>
    <xf numFmtId="0" fontId="33" fillId="14" borderId="0" xfId="0" applyFont="1" applyFill="1" applyAlignment="1">
      <alignment vertical="center"/>
    </xf>
    <xf numFmtId="0" fontId="34" fillId="0" borderId="0" xfId="0" applyFont="1"/>
    <xf numFmtId="0" fontId="7" fillId="0" borderId="0" xfId="0" applyFont="1" applyAlignment="1">
      <alignment horizontal="left"/>
    </xf>
    <xf numFmtId="0" fontId="3" fillId="2" borderId="4" xfId="0" applyFont="1" applyFill="1" applyBorder="1" applyAlignment="1">
      <alignment vertical="top"/>
    </xf>
    <xf numFmtId="0" fontId="3" fillId="2" borderId="0" xfId="0" applyFont="1" applyFill="1" applyAlignment="1">
      <alignment vertical="top"/>
    </xf>
    <xf numFmtId="0" fontId="11" fillId="0" borderId="0" xfId="0" applyFont="1"/>
    <xf numFmtId="0" fontId="7" fillId="0" borderId="4" xfId="0" applyFont="1" applyBorder="1" applyAlignment="1">
      <alignment horizontal="left" vertical="center"/>
    </xf>
    <xf numFmtId="0" fontId="5" fillId="0" borderId="0" xfId="0" applyFont="1" applyAlignment="1">
      <alignment vertical="top"/>
    </xf>
    <xf numFmtId="0" fontId="11" fillId="4" borderId="37" xfId="1"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6" fillId="3" borderId="0" xfId="0" applyNumberFormat="1" applyFont="1" applyFill="1" applyBorder="1" applyAlignment="1" applyProtection="1">
      <alignment horizontal="left" vertical="top" wrapText="1"/>
    </xf>
    <xf numFmtId="0" fontId="8" fillId="0" borderId="0" xfId="0" applyFont="1" applyBorder="1" applyAlignment="1">
      <alignment horizontal="left" vertical="center" wrapText="1"/>
    </xf>
    <xf numFmtId="0" fontId="8" fillId="0" borderId="3" xfId="0" applyFont="1" applyBorder="1" applyAlignment="1">
      <alignment vertical="top" wrapText="1"/>
    </xf>
    <xf numFmtId="0" fontId="6" fillId="3" borderId="4" xfId="0" applyNumberFormat="1" applyFont="1" applyFill="1" applyBorder="1" applyAlignment="1" applyProtection="1">
      <alignment horizontal="left" vertical="top" wrapText="1"/>
    </xf>
    <xf numFmtId="0" fontId="13" fillId="0" borderId="4" xfId="0" applyNumberFormat="1" applyFont="1" applyFill="1" applyBorder="1" applyAlignment="1" applyProtection="1">
      <alignment horizontal="right" vertical="top" wrapText="1" indent="1"/>
    </xf>
    <xf numFmtId="0" fontId="13" fillId="0" borderId="0" xfId="0" applyNumberFormat="1" applyFont="1" applyFill="1" applyBorder="1" applyAlignment="1" applyProtection="1">
      <alignment horizontal="right" vertical="top" wrapText="1" indent="1"/>
    </xf>
    <xf numFmtId="0" fontId="11" fillId="4" borderId="37" xfId="1" applyNumberFormat="1" applyFont="1" applyFill="1" applyBorder="1" applyAlignment="1" applyProtection="1">
      <alignment horizontal="center" vertical="top" wrapText="1"/>
      <protection locked="0"/>
    </xf>
    <xf numFmtId="0" fontId="9" fillId="7" borderId="37" xfId="0" applyNumberFormat="1" applyFont="1" applyFill="1" applyBorder="1" applyAlignment="1" applyProtection="1">
      <alignment horizontal="center" vertical="top" wrapText="1"/>
    </xf>
    <xf numFmtId="0" fontId="33" fillId="0" borderId="0" xfId="0" applyFont="1" applyAlignment="1">
      <alignment vertical="center"/>
    </xf>
    <xf numFmtId="0" fontId="9" fillId="6" borderId="0" xfId="0" applyFont="1" applyFill="1"/>
    <xf numFmtId="0" fontId="7" fillId="6" borderId="0" xfId="0" applyFont="1" applyFill="1"/>
    <xf numFmtId="0" fontId="7" fillId="6" borderId="0" xfId="0" applyFont="1" applyFill="1" applyAlignment="1">
      <alignment wrapText="1"/>
    </xf>
    <xf numFmtId="0" fontId="7" fillId="6"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49" fontId="7" fillId="0" borderId="0" xfId="0" quotePrefix="1" applyNumberFormat="1" applyFont="1" applyAlignment="1">
      <alignment vertical="top"/>
    </xf>
    <xf numFmtId="0" fontId="7" fillId="6" borderId="0" xfId="0" applyFont="1" applyFill="1" applyAlignment="1">
      <alignment vertical="top" wrapText="1"/>
    </xf>
    <xf numFmtId="15" fontId="7" fillId="0" borderId="0" xfId="0" quotePrefix="1" applyNumberFormat="1" applyFont="1" applyFill="1"/>
    <xf numFmtId="0" fontId="12" fillId="0" borderId="0" xfId="0" applyFont="1" applyAlignment="1" applyProtection="1">
      <alignment vertical="top"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12" fillId="0" borderId="0" xfId="0" applyFont="1" applyAlignment="1">
      <alignment wrapText="1"/>
    </xf>
    <xf numFmtId="0" fontId="7" fillId="0" borderId="4" xfId="0" applyFont="1" applyBorder="1" applyAlignment="1" applyProtection="1">
      <alignment vertical="top"/>
    </xf>
    <xf numFmtId="0" fontId="12" fillId="0" borderId="0" xfId="0" applyFont="1" applyFill="1" applyAlignment="1" applyProtection="1">
      <alignment vertical="top" wrapText="1"/>
    </xf>
    <xf numFmtId="0" fontId="12" fillId="0" borderId="0" xfId="0" applyFont="1" applyAlignment="1" applyProtection="1">
      <alignment wrapText="1"/>
    </xf>
    <xf numFmtId="0" fontId="7" fillId="0" borderId="3" xfId="0" applyFont="1" applyBorder="1" applyAlignment="1" applyProtection="1">
      <alignment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49" fontId="7" fillId="0" borderId="0" xfId="0" applyNumberFormat="1" applyFont="1" applyAlignment="1" applyProtection="1">
      <alignment vertical="top"/>
    </xf>
    <xf numFmtId="0" fontId="6" fillId="0" borderId="0" xfId="0" applyFont="1" applyFill="1" applyAlignment="1" applyProtection="1">
      <alignment vertical="top" wrapText="1"/>
    </xf>
    <xf numFmtId="0" fontId="9" fillId="0" borderId="4" xfId="0" applyFont="1" applyBorder="1" applyAlignment="1" applyProtection="1">
      <alignment vertical="top"/>
    </xf>
    <xf numFmtId="0" fontId="7" fillId="0" borderId="0" xfId="0" applyNumberFormat="1" applyFont="1" applyBorder="1" applyAlignment="1" applyProtection="1">
      <alignment horizontal="left" vertical="top"/>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0" xfId="0" applyFont="1" applyBorder="1" applyAlignment="1">
      <alignment horizontal="right" vertical="top" wrapText="1" indent="1"/>
    </xf>
    <xf numFmtId="0" fontId="9" fillId="0" borderId="3" xfId="0" applyFont="1" applyBorder="1" applyAlignment="1" applyProtection="1">
      <alignment vertical="top"/>
    </xf>
    <xf numFmtId="0" fontId="7" fillId="0" borderId="4" xfId="0" applyFont="1" applyBorder="1" applyAlignment="1" applyProtection="1">
      <alignment wrapText="1"/>
    </xf>
    <xf numFmtId="0" fontId="7" fillId="0" borderId="0" xfId="0" applyFont="1" applyBorder="1" applyAlignment="1" applyProtection="1">
      <alignment wrapText="1"/>
    </xf>
    <xf numFmtId="0" fontId="12" fillId="0" borderId="0" xfId="0" applyFont="1" applyFill="1" applyAlignment="1" applyProtection="1">
      <alignment vertical="center" wrapText="1"/>
    </xf>
    <xf numFmtId="0" fontId="7" fillId="0" borderId="3" xfId="0" applyFont="1" applyBorder="1" applyAlignment="1">
      <alignment vertical="center"/>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8" xfId="0" applyFont="1" applyBorder="1" applyAlignment="1" applyProtection="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7" fillId="0" borderId="3" xfId="0" applyFont="1" applyBorder="1" applyProtection="1"/>
    <xf numFmtId="0" fontId="34" fillId="6"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32" fillId="2" borderId="4" xfId="0" applyFont="1" applyFill="1" applyBorder="1" applyAlignment="1">
      <alignment horizontal="center" vertical="top" wrapText="1"/>
    </xf>
    <xf numFmtId="0" fontId="32" fillId="2" borderId="0" xfId="0" applyFont="1" applyFill="1" applyAlignment="1">
      <alignment horizontal="center" vertical="top" wrapText="1"/>
    </xf>
    <xf numFmtId="0" fontId="5" fillId="0" borderId="0" xfId="0" applyFont="1" applyAlignment="1">
      <alignment horizontal="left" vertical="top"/>
    </xf>
    <xf numFmtId="0" fontId="12" fillId="0" borderId="0" xfId="0" applyNumberFormat="1" applyFont="1" applyFill="1" applyBorder="1" applyAlignment="1" applyProtection="1">
      <alignment vertical="top"/>
    </xf>
    <xf numFmtId="0" fontId="7" fillId="6" borderId="0" xfId="0" applyFont="1" applyFill="1" applyAlignment="1" applyProtection="1">
      <alignment vertical="top"/>
    </xf>
    <xf numFmtId="0" fontId="7" fillId="2" borderId="0" xfId="0" applyFont="1" applyFill="1" applyAlignment="1">
      <alignment vertical="top" wrapText="1"/>
    </xf>
    <xf numFmtId="0" fontId="7" fillId="2" borderId="3"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7" fillId="2" borderId="7" xfId="0" applyNumberFormat="1" applyFont="1" applyFill="1" applyBorder="1" applyAlignment="1" applyProtection="1">
      <alignment vertical="top" wrapText="1"/>
    </xf>
    <xf numFmtId="0" fontId="7" fillId="2" borderId="10" xfId="0" applyNumberFormat="1" applyFont="1" applyFill="1" applyBorder="1" applyAlignment="1" applyProtection="1">
      <alignment vertical="top" wrapText="1"/>
    </xf>
    <xf numFmtId="0" fontId="7" fillId="2" borderId="8" xfId="0" applyNumberFormat="1" applyFont="1" applyFill="1" applyBorder="1" applyAlignment="1" applyProtection="1">
      <alignment vertical="top" wrapText="1"/>
    </xf>
    <xf numFmtId="0" fontId="9" fillId="0" borderId="0" xfId="0" applyFont="1" applyBorder="1" applyAlignment="1" applyProtection="1">
      <alignment vertical="top"/>
    </xf>
    <xf numFmtId="0" fontId="4" fillId="0" borderId="0" xfId="0" applyFont="1" applyFill="1" applyAlignment="1" applyProtection="1">
      <alignment vertical="top"/>
    </xf>
    <xf numFmtId="0" fontId="8" fillId="0" borderId="4" xfId="0" applyNumberFormat="1" applyFont="1" applyFill="1" applyBorder="1" applyAlignment="1" applyProtection="1">
      <alignment horizontal="left" vertical="top"/>
    </xf>
    <xf numFmtId="0" fontId="7" fillId="0" borderId="0" xfId="0" quotePrefix="1" applyFont="1" applyAlignment="1">
      <alignment vertical="top"/>
    </xf>
    <xf numFmtId="0" fontId="35" fillId="4" borderId="37" xfId="1" applyNumberFormat="1" applyFont="1" applyFill="1" applyBorder="1" applyAlignment="1" applyProtection="1">
      <alignment horizontal="center" vertical="center" wrapText="1"/>
      <protection locked="0"/>
    </xf>
    <xf numFmtId="0" fontId="8" fillId="2" borderId="0" xfId="0" applyFont="1" applyFill="1" applyAlignment="1">
      <alignment horizontal="left" vertical="top"/>
    </xf>
    <xf numFmtId="0" fontId="7" fillId="0" borderId="0" xfId="0" applyFont="1" applyFill="1" applyAlignment="1" applyProtection="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53" xfId="0" applyNumberFormat="1" applyFont="1" applyFill="1" applyBorder="1" applyAlignment="1" applyProtection="1">
      <alignment horizontal="center" vertical="center" wrapText="1"/>
    </xf>
    <xf numFmtId="165" fontId="11" fillId="4" borderId="53" xfId="6" applyNumberFormat="1" applyFont="1" applyFill="1" applyBorder="1" applyAlignment="1" applyProtection="1">
      <alignment vertical="center"/>
      <protection locked="0"/>
    </xf>
    <xf numFmtId="165" fontId="10" fillId="5" borderId="37" xfId="6" applyNumberFormat="1" applyFont="1" applyFill="1" applyBorder="1" applyAlignment="1" applyProtection="1">
      <alignment vertical="center"/>
    </xf>
    <xf numFmtId="165" fontId="11" fillId="4" borderId="37" xfId="6" applyNumberFormat="1" applyFont="1" applyFill="1" applyBorder="1" applyAlignment="1" applyProtection="1">
      <alignment vertical="center"/>
      <protection locked="0"/>
    </xf>
    <xf numFmtId="165" fontId="11" fillId="4" borderId="55" xfId="6" applyNumberFormat="1" applyFont="1" applyFill="1" applyBorder="1" applyAlignment="1" applyProtection="1">
      <alignment vertical="top"/>
      <protection locked="0"/>
    </xf>
    <xf numFmtId="165" fontId="11" fillId="5" borderId="55" xfId="6" applyNumberFormat="1" applyFont="1" applyFill="1" applyBorder="1" applyAlignment="1" applyProtection="1">
      <alignment vertical="top"/>
    </xf>
    <xf numFmtId="165" fontId="11" fillId="4" borderId="37" xfId="6" applyNumberFormat="1" applyFont="1" applyFill="1" applyBorder="1" applyAlignment="1" applyProtection="1">
      <alignment vertical="top"/>
      <protection locked="0"/>
    </xf>
    <xf numFmtId="165" fontId="11" fillId="5" borderId="37" xfId="6" applyNumberFormat="1" applyFont="1" applyFill="1" applyBorder="1" applyAlignment="1" applyProtection="1">
      <alignment vertical="top"/>
    </xf>
    <xf numFmtId="165" fontId="11" fillId="5" borderId="56" xfId="6" applyNumberFormat="1" applyFont="1" applyFill="1" applyBorder="1" applyAlignment="1" applyProtection="1">
      <alignment vertical="top"/>
    </xf>
    <xf numFmtId="165" fontId="10" fillId="5" borderId="37"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3" xfId="0" applyNumberFormat="1" applyFont="1" applyFill="1" applyBorder="1" applyAlignment="1" applyProtection="1">
      <alignment vertical="center"/>
    </xf>
    <xf numFmtId="0" fontId="7" fillId="0" borderId="49" xfId="0" applyNumberFormat="1" applyFont="1" applyFill="1" applyBorder="1" applyAlignment="1" applyProtection="1">
      <alignment horizontal="centerContinuous" vertical="top" wrapText="1"/>
    </xf>
    <xf numFmtId="0" fontId="9" fillId="0" borderId="0" xfId="0" applyFont="1" applyBorder="1" applyAlignment="1" applyProtection="1">
      <alignment horizontal="center" vertical="center"/>
    </xf>
    <xf numFmtId="0" fontId="8" fillId="0" borderId="4" xfId="0" applyNumberFormat="1" applyFont="1" applyFill="1" applyBorder="1" applyAlignment="1" applyProtection="1">
      <alignment horizontal="left" vertical="top" wrapText="1"/>
    </xf>
    <xf numFmtId="0" fontId="9" fillId="7" borderId="37" xfId="0" applyNumberFormat="1" applyFont="1" applyFill="1" applyBorder="1" applyAlignment="1" applyProtection="1">
      <alignment horizontal="center" vertical="center" wrapText="1"/>
    </xf>
    <xf numFmtId="15" fontId="7" fillId="0" borderId="0" xfId="0" applyNumberFormat="1" applyFont="1" applyAlignment="1">
      <alignment vertical="top" wrapText="1"/>
    </xf>
    <xf numFmtId="49" fontId="20" fillId="0" borderId="0" xfId="0" applyNumberFormat="1" applyFont="1" applyBorder="1" applyAlignment="1">
      <alignment horizontal="left" vertical="top" wrapText="1" indent="3"/>
    </xf>
    <xf numFmtId="0" fontId="7" fillId="0" borderId="0" xfId="0" applyFont="1" applyAlignment="1">
      <alignment vertical="top" wrapText="1"/>
    </xf>
    <xf numFmtId="0" fontId="7" fillId="0" borderId="0" xfId="0" applyNumberFormat="1" applyFont="1" applyFill="1" applyBorder="1" applyAlignment="1" applyProtection="1">
      <alignment vertical="top" wrapText="1"/>
    </xf>
    <xf numFmtId="15" fontId="7" fillId="0" borderId="0" xfId="0" quotePrefix="1" applyNumberFormat="1" applyFont="1" applyAlignment="1">
      <alignment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165" fontId="11" fillId="5" borderId="50" xfId="6" applyNumberFormat="1" applyFont="1" applyFill="1" applyBorder="1" applyAlignment="1" applyProtection="1">
      <alignment vertical="center"/>
    </xf>
    <xf numFmtId="0" fontId="7" fillId="0" borderId="0" xfId="0" applyFont="1" applyAlignment="1">
      <alignment vertical="center"/>
    </xf>
    <xf numFmtId="0" fontId="8" fillId="0" borderId="0" xfId="0" applyFont="1" applyAlignment="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horizontal="left" vertical="center" wrapText="1" indent="1"/>
    </xf>
    <xf numFmtId="0" fontId="38" fillId="0" borderId="4" xfId="0" applyNumberFormat="1" applyFont="1" applyFill="1" applyBorder="1" applyAlignment="1" applyProtection="1">
      <alignment horizontal="right" vertical="top" wrapText="1" indent="1"/>
    </xf>
    <xf numFmtId="0" fontId="38" fillId="0" borderId="0" xfId="0" applyNumberFormat="1" applyFont="1" applyFill="1" applyBorder="1" applyAlignment="1" applyProtection="1">
      <alignment horizontal="right" vertical="top" wrapText="1" indent="1"/>
    </xf>
    <xf numFmtId="0" fontId="6" fillId="0" borderId="10" xfId="0" applyNumberFormat="1" applyFont="1" applyFill="1" applyBorder="1" applyAlignment="1" applyProtection="1">
      <alignment horizontal="left" vertical="top" wrapText="1"/>
    </xf>
    <xf numFmtId="0" fontId="4" fillId="0" borderId="10" xfId="0" applyNumberFormat="1" applyFont="1" applyFill="1" applyBorder="1" applyAlignment="1" applyProtection="1">
      <alignment vertical="top" wrapText="1"/>
    </xf>
    <xf numFmtId="0" fontId="8" fillId="0" borderId="8" xfId="0" applyNumberFormat="1" applyFont="1" applyFill="1" applyBorder="1" applyAlignment="1" applyProtection="1">
      <alignment horizontal="left" vertical="top" wrapText="1"/>
    </xf>
    <xf numFmtId="0" fontId="40" fillId="0" borderId="0" xfId="10"/>
    <xf numFmtId="0" fontId="40" fillId="0" borderId="4" xfId="10" applyBorder="1" applyAlignment="1"/>
    <xf numFmtId="0" fontId="40" fillId="0" borderId="0" xfId="10" applyBorder="1" applyAlignment="1"/>
    <xf numFmtId="0" fontId="40" fillId="0" borderId="3" xfId="10" applyBorder="1" applyAlignment="1"/>
    <xf numFmtId="0" fontId="39" fillId="0" borderId="0" xfId="0" applyFont="1"/>
    <xf numFmtId="0" fontId="7" fillId="0" borderId="52" xfId="0" applyNumberFormat="1" applyFont="1" applyFill="1" applyBorder="1" applyAlignment="1" applyProtection="1">
      <alignment horizontal="centerContinuous" vertical="top" wrapText="1"/>
    </xf>
    <xf numFmtId="0" fontId="0" fillId="0" borderId="0" xfId="0" applyAlignment="1">
      <alignment vertical="top"/>
    </xf>
    <xf numFmtId="0" fontId="7" fillId="0" borderId="0" xfId="0" applyFont="1" applyFill="1" applyBorder="1" applyAlignment="1">
      <alignment horizontal="left" vertical="center" wrapText="1" indent="1"/>
    </xf>
    <xf numFmtId="165" fontId="11" fillId="0" borderId="0" xfId="6" applyNumberFormat="1" applyFont="1" applyFill="1" applyBorder="1" applyAlignment="1" applyProtection="1">
      <alignment vertical="top"/>
    </xf>
    <xf numFmtId="165" fontId="11" fillId="0" borderId="81" xfId="6" applyNumberFormat="1" applyFont="1" applyFill="1" applyBorder="1" applyAlignment="1" applyProtection="1">
      <alignment vertical="top"/>
    </xf>
    <xf numFmtId="0" fontId="8" fillId="0" borderId="3" xfId="0" applyNumberFormat="1" applyFont="1" applyFill="1" applyBorder="1" applyAlignment="1" applyProtection="1">
      <alignment vertical="top" wrapText="1"/>
    </xf>
    <xf numFmtId="0" fontId="7" fillId="0" borderId="0" xfId="0" applyFont="1" applyFill="1" applyProtection="1"/>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center" wrapText="1" indent="1"/>
    </xf>
    <xf numFmtId="0" fontId="8" fillId="0" borderId="0" xfId="0" applyNumberFormat="1" applyFont="1" applyFill="1" applyBorder="1" applyAlignment="1" applyProtection="1">
      <alignment horizontal="left" vertical="center" wrapText="1" inden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51" xfId="0" applyNumberFormat="1" applyFont="1" applyFill="1" applyBorder="1" applyAlignment="1" applyProtection="1">
      <alignment horizontal="left" vertical="top" wrapText="1"/>
    </xf>
    <xf numFmtId="0" fontId="8" fillId="0" borderId="4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42" fillId="16" borderId="88" xfId="0" applyFont="1" applyFill="1" applyBorder="1" applyAlignment="1">
      <alignment wrapText="1"/>
    </xf>
    <xf numFmtId="0" fontId="42" fillId="16" borderId="89" xfId="0" applyFont="1" applyFill="1" applyBorder="1" applyAlignment="1">
      <alignment wrapText="1"/>
    </xf>
    <xf numFmtId="165" fontId="42" fillId="16" borderId="89" xfId="6" applyNumberFormat="1" applyFont="1" applyFill="1" applyBorder="1" applyAlignment="1">
      <alignment wrapText="1"/>
    </xf>
    <xf numFmtId="165" fontId="42" fillId="16" borderId="89" xfId="6" applyNumberFormat="1" applyFont="1" applyFill="1" applyBorder="1" applyAlignment="1">
      <alignment horizontal="left" wrapText="1"/>
    </xf>
    <xf numFmtId="0" fontId="42" fillId="16" borderId="89" xfId="0" applyFont="1" applyFill="1" applyBorder="1" applyAlignment="1">
      <alignment horizontal="center" wrapText="1"/>
    </xf>
    <xf numFmtId="0" fontId="42" fillId="16" borderId="90" xfId="0" applyFont="1" applyFill="1" applyBorder="1" applyAlignment="1">
      <alignment horizontal="center" wrapText="1"/>
    </xf>
    <xf numFmtId="0" fontId="43" fillId="0" borderId="0" xfId="0" applyFont="1"/>
    <xf numFmtId="0" fontId="42" fillId="0" borderId="88" xfId="0" applyFont="1" applyBorder="1" applyAlignment="1">
      <alignment wrapText="1"/>
    </xf>
    <xf numFmtId="0" fontId="42" fillId="0" borderId="89" xfId="0" applyFont="1" applyBorder="1" applyAlignment="1">
      <alignment wrapText="1"/>
    </xf>
    <xf numFmtId="165" fontId="42" fillId="0" borderId="89" xfId="6" applyNumberFormat="1" applyFont="1" applyFill="1" applyBorder="1" applyAlignment="1">
      <alignment wrapText="1"/>
    </xf>
    <xf numFmtId="165" fontId="42" fillId="0" borderId="89" xfId="6" applyNumberFormat="1" applyFont="1" applyFill="1" applyBorder="1" applyAlignment="1">
      <alignment horizontal="left" wrapText="1"/>
    </xf>
    <xf numFmtId="0" fontId="42" fillId="0" borderId="89" xfId="0" applyFont="1" applyBorder="1" applyAlignment="1">
      <alignment horizontal="center" wrapText="1"/>
    </xf>
    <xf numFmtId="0" fontId="42" fillId="0" borderId="90" xfId="0" applyFont="1" applyBorder="1" applyAlignment="1">
      <alignment horizontal="center" wrapText="1"/>
    </xf>
    <xf numFmtId="0" fontId="44" fillId="0" borderId="0" xfId="0" applyFont="1"/>
    <xf numFmtId="165" fontId="44" fillId="0" borderId="0" xfId="6" applyNumberFormat="1" applyFont="1" applyFill="1" applyBorder="1"/>
    <xf numFmtId="165" fontId="44" fillId="0" borderId="0" xfId="6" applyNumberFormat="1" applyFont="1" applyFill="1" applyBorder="1" applyAlignment="1">
      <alignment horizontal="left" vertical="center"/>
    </xf>
    <xf numFmtId="165" fontId="39" fillId="0" borderId="0" xfId="6" applyNumberFormat="1" applyFont="1" applyFill="1" applyBorder="1" applyAlignment="1"/>
    <xf numFmtId="1" fontId="39" fillId="0" borderId="91" xfId="0" applyNumberFormat="1" applyFont="1" applyBorder="1" applyAlignment="1">
      <alignment horizontal="center"/>
    </xf>
    <xf numFmtId="1" fontId="39" fillId="0" borderId="92" xfId="0" applyNumberFormat="1" applyFont="1" applyBorder="1" applyAlignment="1">
      <alignment horizontal="center"/>
    </xf>
    <xf numFmtId="1" fontId="39" fillId="0" borderId="0" xfId="0" applyNumberFormat="1" applyFont="1" applyAlignment="1">
      <alignment horizontal="center"/>
    </xf>
    <xf numFmtId="0" fontId="45" fillId="0" borderId="0" xfId="0" applyFont="1"/>
    <xf numFmtId="165" fontId="45" fillId="0" borderId="0" xfId="6" applyNumberFormat="1" applyFont="1" applyFill="1" applyBorder="1"/>
    <xf numFmtId="165" fontId="45" fillId="0" borderId="0" xfId="6" applyNumberFormat="1" applyFont="1" applyFill="1" applyBorder="1" applyAlignment="1">
      <alignment horizontal="left" vertical="center"/>
    </xf>
    <xf numFmtId="165" fontId="1" fillId="0" borderId="0" xfId="6" applyNumberFormat="1" applyFont="1" applyFill="1" applyBorder="1" applyAlignment="1"/>
    <xf numFmtId="1" fontId="0" fillId="0" borderId="4" xfId="0" applyNumberFormat="1" applyBorder="1" applyAlignment="1">
      <alignment horizontal="center"/>
    </xf>
    <xf numFmtId="1" fontId="0" fillId="0" borderId="0" xfId="0" applyNumberFormat="1" applyAlignment="1">
      <alignment horizontal="center"/>
    </xf>
    <xf numFmtId="165" fontId="0" fillId="0" borderId="0" xfId="6" applyNumberFormat="1" applyFont="1" applyFill="1" applyBorder="1"/>
    <xf numFmtId="1" fontId="39" fillId="0" borderId="4" xfId="0" applyNumberFormat="1" applyFont="1" applyBorder="1" applyAlignment="1">
      <alignment horizontal="center"/>
    </xf>
    <xf numFmtId="165" fontId="0" fillId="0" borderId="0" xfId="6" applyNumberFormat="1" applyFont="1" applyFill="1" applyBorder="1" applyAlignment="1">
      <alignment horizontal="left"/>
    </xf>
    <xf numFmtId="0" fontId="39" fillId="0" borderId="0" xfId="0" applyFont="1" applyAlignment="1">
      <alignment horizontal="center"/>
    </xf>
    <xf numFmtId="165" fontId="39" fillId="0" borderId="0" xfId="6" applyNumberFormat="1" applyFont="1" applyFill="1" applyBorder="1"/>
    <xf numFmtId="165" fontId="39" fillId="0" borderId="0" xfId="6" applyNumberFormat="1" applyFont="1" applyFill="1" applyBorder="1" applyAlignment="1">
      <alignment horizontal="left"/>
    </xf>
    <xf numFmtId="168" fontId="0" fillId="0" borderId="0" xfId="0" applyNumberFormat="1" applyAlignment="1">
      <alignment horizontal="left" vertical="center"/>
    </xf>
    <xf numFmtId="0" fontId="46" fillId="0" borderId="0" xfId="0" applyFont="1"/>
    <xf numFmtId="165" fontId="14" fillId="0" borderId="0" xfId="6" applyNumberFormat="1" applyFont="1" applyFill="1" applyBorder="1"/>
    <xf numFmtId="165" fontId="14" fillId="0" borderId="0" xfId="6" applyNumberFormat="1" applyFont="1" applyFill="1" applyBorder="1" applyAlignment="1">
      <alignment horizontal="left"/>
    </xf>
    <xf numFmtId="0" fontId="14" fillId="0" borderId="0" xfId="0" applyFont="1" applyAlignment="1">
      <alignment horizontal="center"/>
    </xf>
    <xf numFmtId="0" fontId="46" fillId="3" borderId="0" xfId="0" applyFont="1" applyFill="1"/>
    <xf numFmtId="0" fontId="14" fillId="3" borderId="0" xfId="0" applyFont="1" applyFill="1"/>
    <xf numFmtId="165" fontId="14" fillId="3" borderId="0" xfId="6" applyNumberFormat="1" applyFont="1" applyFill="1" applyBorder="1"/>
    <xf numFmtId="165" fontId="14" fillId="3" borderId="0" xfId="6" applyNumberFormat="1" applyFont="1" applyFill="1" applyBorder="1" applyAlignment="1">
      <alignment horizontal="left"/>
    </xf>
    <xf numFmtId="0" fontId="14" fillId="3" borderId="0" xfId="0" applyFont="1" applyFill="1" applyAlignment="1">
      <alignment horizontal="center"/>
    </xf>
    <xf numFmtId="0" fontId="0" fillId="3" borderId="0" xfId="0" applyFill="1"/>
    <xf numFmtId="0" fontId="48" fillId="16" borderId="92" xfId="7" applyFont="1" applyFill="1" applyBorder="1" applyAlignment="1">
      <alignment vertical="center" wrapText="1"/>
    </xf>
    <xf numFmtId="0" fontId="49" fillId="16" borderId="92" xfId="7" applyFont="1" applyFill="1" applyBorder="1" applyAlignment="1">
      <alignment vertical="center"/>
    </xf>
    <xf numFmtId="0" fontId="50" fillId="16" borderId="92" xfId="0" applyFont="1" applyFill="1" applyBorder="1" applyAlignment="1">
      <alignment vertical="center"/>
    </xf>
    <xf numFmtId="0" fontId="48" fillId="16" borderId="92" xfId="7" applyFont="1" applyFill="1" applyBorder="1" applyAlignment="1">
      <alignment horizontal="center" vertical="center" wrapText="1"/>
    </xf>
    <xf numFmtId="166" fontId="51" fillId="16" borderId="92" xfId="8" applyNumberFormat="1" applyFont="1" applyFill="1" applyBorder="1" applyAlignment="1">
      <alignment horizontal="left" vertical="center" wrapText="1"/>
    </xf>
    <xf numFmtId="0" fontId="51" fillId="0" borderId="0" xfId="8" applyFont="1" applyAlignment="1">
      <alignment horizontal="left" wrapText="1"/>
    </xf>
    <xf numFmtId="0" fontId="48" fillId="0" borderId="0" xfId="7" applyFont="1" applyAlignment="1">
      <alignment wrapText="1"/>
    </xf>
    <xf numFmtId="0" fontId="50" fillId="0" borderId="0" xfId="0" applyFont="1"/>
    <xf numFmtId="0" fontId="48" fillId="0" borderId="0" xfId="7" applyFont="1" applyAlignment="1">
      <alignment horizontal="center" wrapText="1"/>
    </xf>
    <xf numFmtId="166" fontId="51" fillId="0" borderId="0" xfId="8" applyNumberFormat="1" applyFont="1" applyAlignment="1">
      <alignment horizontal="left" wrapText="1"/>
    </xf>
    <xf numFmtId="43" fontId="51" fillId="0" borderId="0" xfId="8" applyNumberFormat="1" applyFont="1" applyAlignment="1">
      <alignment horizontal="left" wrapText="1"/>
    </xf>
    <xf numFmtId="0" fontId="53" fillId="0" borderId="0" xfId="7" applyFont="1"/>
    <xf numFmtId="0" fontId="54" fillId="0" borderId="0" xfId="7" applyFont="1" applyAlignment="1">
      <alignment wrapText="1"/>
    </xf>
    <xf numFmtId="0" fontId="52" fillId="17" borderId="0" xfId="7" applyFont="1" applyFill="1"/>
    <xf numFmtId="165" fontId="52" fillId="17" borderId="0" xfId="7" quotePrefix="1" applyNumberFormat="1" applyFont="1" applyFill="1"/>
    <xf numFmtId="0" fontId="52" fillId="18" borderId="0" xfId="7" applyFont="1" applyFill="1"/>
    <xf numFmtId="0" fontId="52" fillId="17" borderId="0" xfId="7" applyFont="1" applyFill="1" applyAlignment="1">
      <alignment horizontal="left"/>
    </xf>
    <xf numFmtId="165" fontId="39" fillId="17" borderId="0" xfId="6" applyNumberFormat="1" applyFont="1" applyFill="1" applyBorder="1"/>
    <xf numFmtId="165" fontId="44" fillId="17" borderId="0" xfId="6" applyNumberFormat="1" applyFont="1" applyFill="1" applyBorder="1" applyAlignment="1">
      <alignment horizontal="left" vertical="center"/>
    </xf>
    <xf numFmtId="165" fontId="39" fillId="17" borderId="0" xfId="6" applyNumberFormat="1" applyFont="1" applyFill="1" applyBorder="1" applyAlignment="1"/>
    <xf numFmtId="3" fontId="52" fillId="17" borderId="14" xfId="6" applyNumberFormat="1" applyFont="1" applyFill="1" applyBorder="1" applyAlignment="1">
      <alignment wrapText="1"/>
    </xf>
    <xf numFmtId="3" fontId="52" fillId="17" borderId="0" xfId="6" applyNumberFormat="1" applyFont="1" applyFill="1" applyBorder="1" applyAlignment="1">
      <alignment wrapText="1"/>
    </xf>
    <xf numFmtId="169" fontId="52" fillId="17" borderId="4" xfId="6" applyNumberFormat="1" applyFont="1" applyFill="1" applyBorder="1" applyAlignment="1">
      <alignment wrapText="1"/>
    </xf>
    <xf numFmtId="169" fontId="52" fillId="17" borderId="0" xfId="6" applyNumberFormat="1" applyFont="1" applyFill="1" applyBorder="1" applyAlignment="1">
      <alignment wrapText="1"/>
    </xf>
    <xf numFmtId="166" fontId="52" fillId="0" borderId="0" xfId="6" applyNumberFormat="1" applyFont="1" applyFill="1" applyBorder="1" applyAlignment="1">
      <alignment wrapText="1"/>
    </xf>
    <xf numFmtId="166" fontId="53" fillId="0" borderId="0" xfId="6" applyNumberFormat="1" applyFont="1" applyFill="1" applyBorder="1" applyAlignment="1">
      <alignment wrapText="1"/>
    </xf>
    <xf numFmtId="0" fontId="52" fillId="0" borderId="0" xfId="7" applyFont="1"/>
    <xf numFmtId="0" fontId="52" fillId="0" borderId="0" xfId="7" applyFont="1" applyAlignment="1">
      <alignment horizontal="left"/>
    </xf>
    <xf numFmtId="0" fontId="53" fillId="17" borderId="0" xfId="7" applyFont="1" applyFill="1"/>
    <xf numFmtId="165" fontId="53" fillId="17" borderId="0" xfId="7" quotePrefix="1" applyNumberFormat="1" applyFont="1" applyFill="1"/>
    <xf numFmtId="0" fontId="53" fillId="18" borderId="0" xfId="7" applyFont="1" applyFill="1"/>
    <xf numFmtId="0" fontId="53" fillId="17" borderId="0" xfId="7" applyFont="1" applyFill="1" applyAlignment="1">
      <alignment horizontal="left"/>
    </xf>
    <xf numFmtId="165" fontId="1" fillId="17" borderId="0" xfId="6" applyNumberFormat="1" applyFont="1" applyFill="1" applyBorder="1"/>
    <xf numFmtId="165" fontId="45" fillId="17" borderId="0" xfId="6" applyNumberFormat="1" applyFont="1" applyFill="1" applyBorder="1" applyAlignment="1">
      <alignment horizontal="left" vertical="center"/>
    </xf>
    <xf numFmtId="165" fontId="1" fillId="17" borderId="0" xfId="6" applyNumberFormat="1" applyFont="1" applyFill="1" applyBorder="1" applyAlignment="1"/>
    <xf numFmtId="3" fontId="53" fillId="17" borderId="14" xfId="6" applyNumberFormat="1" applyFont="1" applyFill="1" applyBorder="1" applyAlignment="1">
      <alignment wrapText="1"/>
    </xf>
    <xf numFmtId="3" fontId="53" fillId="17" borderId="0" xfId="6" applyNumberFormat="1" applyFont="1" applyFill="1" applyBorder="1" applyAlignment="1">
      <alignment wrapText="1"/>
    </xf>
    <xf numFmtId="169" fontId="53" fillId="17" borderId="4" xfId="6" applyNumberFormat="1" applyFont="1" applyFill="1" applyBorder="1" applyAlignment="1">
      <alignment wrapText="1"/>
    </xf>
    <xf numFmtId="169" fontId="53" fillId="17" borderId="0" xfId="6" applyNumberFormat="1" applyFont="1" applyFill="1" applyBorder="1" applyAlignment="1">
      <alignment wrapText="1"/>
    </xf>
    <xf numFmtId="0" fontId="55" fillId="0" borderId="0" xfId="0" applyFont="1"/>
    <xf numFmtId="165" fontId="55" fillId="0" borderId="96" xfId="0" applyNumberFormat="1" applyFont="1" applyBorder="1"/>
    <xf numFmtId="0" fontId="53" fillId="0" borderId="0" xfId="7" applyFont="1" applyAlignment="1">
      <alignment horizontal="left"/>
    </xf>
    <xf numFmtId="165" fontId="55" fillId="0" borderId="97" xfId="0" applyNumberFormat="1" applyFont="1" applyBorder="1"/>
    <xf numFmtId="166" fontId="52" fillId="0" borderId="98" xfId="11" applyNumberFormat="1" applyFont="1" applyBorder="1"/>
    <xf numFmtId="0" fontId="52" fillId="19" borderId="0" xfId="7" applyFont="1" applyFill="1"/>
    <xf numFmtId="165" fontId="52" fillId="19" borderId="0" xfId="7" quotePrefix="1" applyNumberFormat="1" applyFont="1" applyFill="1"/>
    <xf numFmtId="0" fontId="52" fillId="20" borderId="0" xfId="7" applyFont="1" applyFill="1"/>
    <xf numFmtId="0" fontId="21" fillId="19" borderId="0" xfId="0" applyFont="1" applyFill="1" applyAlignment="1">
      <alignment horizontal="center"/>
    </xf>
    <xf numFmtId="0" fontId="52" fillId="19" borderId="0" xfId="7" applyFont="1" applyFill="1" applyAlignment="1">
      <alignment horizontal="left"/>
    </xf>
    <xf numFmtId="165" fontId="39" fillId="19" borderId="0" xfId="6" applyNumberFormat="1" applyFont="1" applyFill="1" applyBorder="1"/>
    <xf numFmtId="165" fontId="44" fillId="19" borderId="0" xfId="6" applyNumberFormat="1" applyFont="1" applyFill="1" applyBorder="1" applyAlignment="1">
      <alignment horizontal="left" vertical="center"/>
    </xf>
    <xf numFmtId="165" fontId="39" fillId="19" borderId="0" xfId="6" applyNumberFormat="1" applyFont="1" applyFill="1" applyBorder="1" applyAlignment="1"/>
    <xf numFmtId="3" fontId="52" fillId="19" borderId="14" xfId="6" applyNumberFormat="1" applyFont="1" applyFill="1" applyBorder="1" applyAlignment="1">
      <alignment wrapText="1"/>
    </xf>
    <xf numFmtId="3" fontId="52" fillId="19" borderId="0" xfId="6" applyNumberFormat="1" applyFont="1" applyFill="1" applyBorder="1" applyAlignment="1">
      <alignment wrapText="1"/>
    </xf>
    <xf numFmtId="169" fontId="52" fillId="19" borderId="4" xfId="6" applyNumberFormat="1" applyFont="1" applyFill="1" applyBorder="1" applyAlignment="1">
      <alignment wrapText="1"/>
    </xf>
    <xf numFmtId="169" fontId="52" fillId="19" borderId="0" xfId="6" applyNumberFormat="1" applyFont="1" applyFill="1" applyBorder="1" applyAlignment="1">
      <alignment wrapText="1"/>
    </xf>
    <xf numFmtId="0" fontId="53" fillId="19" borderId="0" xfId="7" applyFont="1" applyFill="1"/>
    <xf numFmtId="165" fontId="53" fillId="19" borderId="0" xfId="7" quotePrefix="1" applyNumberFormat="1" applyFont="1" applyFill="1"/>
    <xf numFmtId="0" fontId="53" fillId="20" borderId="0" xfId="7" applyFont="1" applyFill="1"/>
    <xf numFmtId="0" fontId="14" fillId="19" borderId="0" xfId="0" applyFont="1" applyFill="1" applyAlignment="1">
      <alignment horizontal="center"/>
    </xf>
    <xf numFmtId="0" fontId="53" fillId="19" borderId="0" xfId="7" applyFont="1" applyFill="1" applyAlignment="1">
      <alignment horizontal="left"/>
    </xf>
    <xf numFmtId="165" fontId="1" fillId="19" borderId="0" xfId="6" applyNumberFormat="1" applyFont="1" applyFill="1" applyBorder="1"/>
    <xf numFmtId="165" fontId="45" fillId="19" borderId="0" xfId="6" applyNumberFormat="1" applyFont="1" applyFill="1" applyBorder="1" applyAlignment="1">
      <alignment horizontal="left" vertical="center"/>
    </xf>
    <xf numFmtId="165" fontId="1" fillId="19" borderId="0" xfId="6" applyNumberFormat="1" applyFont="1" applyFill="1" applyBorder="1" applyAlignment="1"/>
    <xf numFmtId="3" fontId="53" fillId="19" borderId="14" xfId="6" applyNumberFormat="1" applyFont="1" applyFill="1" applyBorder="1" applyAlignment="1">
      <alignment wrapText="1"/>
    </xf>
    <xf numFmtId="3" fontId="53" fillId="19" borderId="0" xfId="6" applyNumberFormat="1" applyFont="1" applyFill="1" applyBorder="1" applyAlignment="1">
      <alignment wrapText="1"/>
    </xf>
    <xf numFmtId="169" fontId="53" fillId="19" borderId="4" xfId="6" applyNumberFormat="1" applyFont="1" applyFill="1" applyBorder="1" applyAlignment="1">
      <alignment wrapText="1"/>
    </xf>
    <xf numFmtId="169" fontId="53" fillId="19" borderId="0" xfId="6" applyNumberFormat="1" applyFont="1" applyFill="1" applyBorder="1" applyAlignment="1">
      <alignment wrapText="1"/>
    </xf>
    <xf numFmtId="0" fontId="41" fillId="0" borderId="0" xfId="0" applyFont="1"/>
    <xf numFmtId="0" fontId="41" fillId="16" borderId="0" xfId="0" applyFont="1" applyFill="1"/>
    <xf numFmtId="0" fontId="41" fillId="16" borderId="0" xfId="0" applyFont="1" applyFill="1" applyAlignment="1">
      <alignment horizontal="right"/>
    </xf>
    <xf numFmtId="3" fontId="20" fillId="8" borderId="0" xfId="12" applyNumberFormat="1" applyFont="1" applyFill="1" applyBorder="1" applyAlignment="1">
      <alignment horizontal="right"/>
    </xf>
    <xf numFmtId="169" fontId="24" fillId="2" borderId="0" xfId="12" applyNumberFormat="1" applyFont="1" applyFill="1" applyBorder="1" applyAlignment="1">
      <alignment horizontal="right"/>
    </xf>
    <xf numFmtId="169" fontId="0" fillId="0" borderId="0" xfId="0" applyNumberFormat="1"/>
    <xf numFmtId="169" fontId="39" fillId="0" borderId="0" xfId="0" applyNumberFormat="1" applyFont="1"/>
    <xf numFmtId="169" fontId="20" fillId="8" borderId="0" xfId="12" applyNumberFormat="1" applyFont="1" applyFill="1" applyBorder="1" applyAlignment="1">
      <alignment horizontal="right"/>
    </xf>
    <xf numFmtId="169" fontId="24" fillId="8" borderId="11" xfId="12" applyNumberFormat="1" applyFont="1" applyFill="1" applyBorder="1" applyAlignment="1">
      <alignment horizontal="right"/>
    </xf>
    <xf numFmtId="0" fontId="0" fillId="21" borderId="0" xfId="0" applyFill="1"/>
    <xf numFmtId="169" fontId="0" fillId="21" borderId="0" xfId="0" applyNumberFormat="1" applyFill="1"/>
    <xf numFmtId="169" fontId="24" fillId="8" borderId="0" xfId="12" applyNumberFormat="1" applyFont="1" applyFill="1" applyBorder="1" applyAlignment="1">
      <alignment horizontal="right"/>
    </xf>
    <xf numFmtId="3" fontId="0" fillId="0" borderId="0" xfId="0" applyNumberFormat="1"/>
    <xf numFmtId="3" fontId="39" fillId="0" borderId="11" xfId="0" applyNumberFormat="1" applyFont="1" applyBorder="1"/>
    <xf numFmtId="3" fontId="0" fillId="8" borderId="0" xfId="0" applyNumberFormat="1" applyFill="1"/>
    <xf numFmtId="169" fontId="39" fillId="0" borderId="11" xfId="0" applyNumberFormat="1" applyFont="1" applyBorder="1"/>
    <xf numFmtId="0" fontId="24" fillId="2" borderId="0" xfId="0" applyFont="1" applyFill="1" applyAlignment="1">
      <alignment horizontal="center" wrapText="1"/>
    </xf>
    <xf numFmtId="0" fontId="0" fillId="8" borderId="0" xfId="0" applyFill="1"/>
    <xf numFmtId="0" fontId="49" fillId="3" borderId="0" xfId="0" applyFont="1" applyFill="1" applyAlignment="1">
      <alignment vertical="top"/>
    </xf>
    <xf numFmtId="0" fontId="49" fillId="3" borderId="0" xfId="0" applyFont="1" applyFill="1" applyAlignment="1">
      <alignment vertical="top" wrapText="1"/>
    </xf>
    <xf numFmtId="0" fontId="56" fillId="0" borderId="0" xfId="0" applyFont="1" applyAlignment="1">
      <alignment vertical="top"/>
    </xf>
    <xf numFmtId="49" fontId="0" fillId="0" borderId="0" xfId="0" applyNumberFormat="1"/>
    <xf numFmtId="0" fontId="40" fillId="0" borderId="0" xfId="10" applyBorder="1" applyAlignment="1" applyProtection="1"/>
    <xf numFmtId="0" fontId="40" fillId="0" borderId="3" xfId="10" applyBorder="1" applyAlignment="1" applyProtection="1"/>
    <xf numFmtId="0" fontId="7" fillId="6" borderId="0" xfId="0" applyFont="1" applyFill="1" applyAlignment="1">
      <alignment horizontal="center"/>
    </xf>
    <xf numFmtId="0" fontId="6" fillId="3" borderId="0" xfId="0" applyNumberFormat="1" applyFont="1" applyFill="1" applyBorder="1" applyAlignment="1" applyProtection="1">
      <alignment horizontal="center" vertical="top" wrapText="1"/>
    </xf>
    <xf numFmtId="0" fontId="6" fillId="3" borderId="1"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2" xfId="0" applyFont="1" applyFill="1" applyBorder="1" applyAlignment="1">
      <alignment horizontal="center"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42"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44"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39"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0" borderId="48" xfId="0" applyNumberFormat="1" applyFont="1" applyFill="1" applyBorder="1" applyAlignment="1" applyProtection="1">
      <alignment horizontal="left" vertical="center" wrapText="1"/>
    </xf>
    <xf numFmtId="0" fontId="8" fillId="0" borderId="50" xfId="0" applyNumberFormat="1" applyFont="1" applyFill="1" applyBorder="1" applyAlignment="1" applyProtection="1">
      <alignment horizontal="left" vertical="center" wrapText="1"/>
    </xf>
    <xf numFmtId="0" fontId="11" fillId="4" borderId="37" xfId="1" applyNumberFormat="1"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top" wrapText="1"/>
    </xf>
    <xf numFmtId="0" fontId="11" fillId="7" borderId="73" xfId="1" applyNumberFormat="1" applyFont="1" applyFill="1" applyBorder="1" applyAlignment="1" applyProtection="1">
      <alignment horizontal="left" vertical="center" wrapText="1" indent="2"/>
    </xf>
    <xf numFmtId="0" fontId="11" fillId="7" borderId="49" xfId="1" applyNumberFormat="1" applyFont="1" applyFill="1" applyBorder="1" applyAlignment="1" applyProtection="1">
      <alignment horizontal="left" vertical="center" wrapText="1" indent="2"/>
    </xf>
    <xf numFmtId="0" fontId="11" fillId="7" borderId="74" xfId="1" applyNumberFormat="1" applyFont="1" applyFill="1" applyBorder="1" applyAlignment="1" applyProtection="1">
      <alignment horizontal="left" vertical="center" wrapText="1" indent="2"/>
    </xf>
    <xf numFmtId="0" fontId="8" fillId="7" borderId="73" xfId="1" applyNumberFormat="1" applyFont="1" applyFill="1" applyBorder="1" applyAlignment="1" applyProtection="1">
      <alignment horizontal="left" vertical="center" wrapText="1" indent="2"/>
    </xf>
    <xf numFmtId="0" fontId="8" fillId="7" borderId="49" xfId="1" applyNumberFormat="1" applyFont="1" applyFill="1" applyBorder="1" applyAlignment="1" applyProtection="1">
      <alignment horizontal="left" vertical="center" wrapText="1" indent="2"/>
    </xf>
    <xf numFmtId="0" fontId="8" fillId="7" borderId="74" xfId="1" applyNumberFormat="1" applyFont="1" applyFill="1" applyBorder="1" applyAlignment="1" applyProtection="1">
      <alignment horizontal="left" vertical="center" wrapText="1" indent="2"/>
    </xf>
    <xf numFmtId="0" fontId="10" fillId="7" borderId="73" xfId="1" applyNumberFormat="1"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74" xfId="1" applyNumberFormat="1" applyFont="1" applyFill="1" applyBorder="1" applyAlignment="1" applyProtection="1">
      <alignment horizontal="center" vertical="top" wrapText="1"/>
    </xf>
    <xf numFmtId="0" fontId="6" fillId="3" borderId="1" xfId="0" applyNumberFormat="1" applyFont="1" applyFill="1" applyBorder="1" applyAlignment="1" applyProtection="1">
      <alignment horizontal="center" vertical="top" wrapText="1"/>
    </xf>
    <xf numFmtId="0" fontId="6" fillId="3" borderId="11" xfId="0" applyNumberFormat="1" applyFont="1" applyFill="1" applyBorder="1" applyAlignment="1" applyProtection="1">
      <alignment horizontal="center" vertical="top" wrapText="1"/>
    </xf>
    <xf numFmtId="0" fontId="6" fillId="3" borderId="2" xfId="0" applyNumberFormat="1" applyFont="1" applyFill="1" applyBorder="1" applyAlignment="1" applyProtection="1">
      <alignment horizontal="center" vertical="top" wrapText="1"/>
    </xf>
    <xf numFmtId="0" fontId="40" fillId="0" borderId="4" xfId="10" applyNumberFormat="1" applyFill="1" applyBorder="1" applyAlignment="1" applyProtection="1">
      <alignment horizontal="left" vertical="top" wrapText="1"/>
      <protection locked="0"/>
    </xf>
    <xf numFmtId="0" fontId="40" fillId="0" borderId="0" xfId="10" applyNumberFormat="1" applyFill="1" applyBorder="1" applyAlignment="1" applyProtection="1">
      <alignment horizontal="left" vertical="top" wrapText="1"/>
      <protection locked="0"/>
    </xf>
    <xf numFmtId="0" fontId="40" fillId="0" borderId="3" xfId="10" applyNumberFormat="1" applyFill="1" applyBorder="1" applyAlignment="1" applyProtection="1">
      <alignment horizontal="left" vertical="top" wrapText="1"/>
      <protection locked="0"/>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6" fillId="3" borderId="4" xfId="0" applyFont="1" applyFill="1" applyBorder="1" applyAlignment="1">
      <alignment horizontal="center" vertical="top" wrapText="1"/>
    </xf>
    <xf numFmtId="0" fontId="8" fillId="7" borderId="41" xfId="0" applyNumberFormat="1" applyFont="1" applyFill="1" applyBorder="1" applyAlignment="1" applyProtection="1">
      <alignment horizontal="center" vertical="top" wrapText="1"/>
    </xf>
    <xf numFmtId="0" fontId="8" fillId="7" borderId="37" xfId="0" applyNumberFormat="1" applyFont="1" applyFill="1" applyBorder="1" applyAlignment="1" applyProtection="1">
      <alignment horizontal="center" vertical="top" wrapText="1"/>
    </xf>
    <xf numFmtId="0" fontId="8" fillId="7" borderId="40"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51" xfId="0" applyNumberFormat="1" applyFont="1" applyFill="1" applyBorder="1" applyAlignment="1" applyProtection="1">
      <alignment horizontal="left" vertical="center" wrapText="1"/>
    </xf>
    <xf numFmtId="0" fontId="8" fillId="0" borderId="43" xfId="0" applyNumberFormat="1" applyFont="1" applyFill="1" applyBorder="1" applyAlignment="1" applyProtection="1">
      <alignment horizontal="left" vertical="center" wrapText="1"/>
    </xf>
    <xf numFmtId="0" fontId="8" fillId="0" borderId="44"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46" xfId="0" applyNumberFormat="1" applyFont="1" applyFill="1" applyBorder="1" applyAlignment="1" applyProtection="1">
      <alignment horizontal="left" vertical="center" wrapText="1"/>
    </xf>
    <xf numFmtId="0" fontId="8" fillId="0" borderId="47" xfId="0" applyNumberFormat="1" applyFont="1" applyFill="1" applyBorder="1" applyAlignment="1" applyProtection="1">
      <alignment horizontal="left" vertical="center" wrapText="1"/>
    </xf>
    <xf numFmtId="0" fontId="11" fillId="4" borderId="42"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52"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39" xfId="0" applyNumberFormat="1" applyFont="1" applyFill="1" applyBorder="1" applyAlignment="1" applyProtection="1">
      <alignment horizontal="right" vertical="center" wrapText="1" indent="1"/>
    </xf>
    <xf numFmtId="0" fontId="36" fillId="2" borderId="0" xfId="0" applyFont="1" applyFill="1" applyAlignment="1">
      <alignment horizontal="left" vertical="top" wrapText="1"/>
    </xf>
    <xf numFmtId="0" fontId="8" fillId="0" borderId="62"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6"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14" fontId="11" fillId="4" borderId="53" xfId="1" applyNumberFormat="1" applyFont="1" applyFill="1" applyBorder="1" applyAlignment="1" applyProtection="1">
      <alignment horizontal="left" vertical="center" wrapText="1"/>
      <protection locked="0"/>
    </xf>
    <xf numFmtId="0" fontId="11" fillId="4" borderId="53"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7" xfId="1" applyNumberFormat="1" applyFont="1" applyFill="1" applyBorder="1" applyAlignment="1" applyProtection="1">
      <alignment horizontal="left" vertical="center" wrapText="1"/>
      <protection locked="0"/>
    </xf>
    <xf numFmtId="0" fontId="8" fillId="0" borderId="63" xfId="0" applyNumberFormat="1" applyFont="1" applyFill="1" applyBorder="1" applyAlignment="1" applyProtection="1">
      <alignment horizontal="left" vertical="center" wrapText="1"/>
    </xf>
    <xf numFmtId="0" fontId="8" fillId="0" borderId="64" xfId="0" applyNumberFormat="1" applyFont="1" applyFill="1" applyBorder="1" applyAlignment="1" applyProtection="1">
      <alignment horizontal="left" vertical="center" wrapText="1"/>
    </xf>
    <xf numFmtId="0" fontId="11" fillId="4" borderId="64" xfId="1" applyNumberFormat="1" applyFont="1" applyFill="1" applyBorder="1" applyAlignment="1" applyProtection="1">
      <alignment horizontal="left" vertical="center" wrapText="1"/>
      <protection locked="0"/>
    </xf>
    <xf numFmtId="0" fontId="11" fillId="4" borderId="65" xfId="1" applyNumberFormat="1" applyFont="1" applyFill="1" applyBorder="1" applyAlignment="1" applyProtection="1">
      <alignment horizontal="left" vertical="center" wrapText="1"/>
      <protection locked="0"/>
    </xf>
    <xf numFmtId="0" fontId="31" fillId="7" borderId="42" xfId="0" applyNumberFormat="1" applyFont="1" applyFill="1" applyBorder="1" applyAlignment="1" applyProtection="1">
      <alignment horizontal="center" vertical="center" wrapText="1"/>
    </xf>
    <xf numFmtId="0" fontId="31" fillId="7" borderId="43" xfId="0" applyNumberFormat="1" applyFont="1" applyFill="1" applyBorder="1" applyAlignment="1" applyProtection="1">
      <alignment horizontal="center" vertical="center" wrapText="1"/>
    </xf>
    <xf numFmtId="0" fontId="31" fillId="7" borderId="44" xfId="0" applyNumberFormat="1" applyFont="1" applyFill="1" applyBorder="1" applyAlignment="1" applyProtection="1">
      <alignment horizontal="center" vertical="center" wrapText="1"/>
    </xf>
    <xf numFmtId="0" fontId="31" fillId="7" borderId="45" xfId="0" applyNumberFormat="1" applyFont="1" applyFill="1" applyBorder="1" applyAlignment="1" applyProtection="1">
      <alignment horizontal="center" vertical="center" wrapText="1"/>
    </xf>
    <xf numFmtId="0" fontId="31" fillId="7" borderId="46" xfId="0" applyNumberFormat="1" applyFont="1" applyFill="1" applyBorder="1" applyAlignment="1" applyProtection="1">
      <alignment horizontal="center" vertical="center" wrapText="1"/>
    </xf>
    <xf numFmtId="0" fontId="31" fillId="7" borderId="47" xfId="0" applyNumberFormat="1" applyFont="1" applyFill="1" applyBorder="1" applyAlignment="1" applyProtection="1">
      <alignment horizontal="center" vertical="center" wrapText="1"/>
    </xf>
    <xf numFmtId="0" fontId="40" fillId="0" borderId="4" xfId="10" applyBorder="1" applyAlignment="1" applyProtection="1">
      <alignment horizontal="left"/>
      <protection locked="0"/>
    </xf>
    <xf numFmtId="0" fontId="40" fillId="0" borderId="0" xfId="10" applyBorder="1" applyAlignment="1" applyProtection="1">
      <alignment horizontal="left"/>
      <protection locked="0"/>
    </xf>
    <xf numFmtId="0" fontId="6" fillId="3" borderId="0" xfId="0" applyNumberFormat="1" applyFont="1" applyFill="1" applyBorder="1" applyAlignment="1" applyProtection="1">
      <alignment horizontal="center" vertical="top"/>
    </xf>
    <xf numFmtId="0" fontId="8" fillId="0" borderId="39" xfId="0" applyNumberFormat="1" applyFont="1" applyFill="1" applyBorder="1" applyAlignment="1" applyProtection="1">
      <alignment horizontal="left" vertical="center" wrapText="1"/>
    </xf>
    <xf numFmtId="15" fontId="13" fillId="7" borderId="42" xfId="0" applyNumberFormat="1" applyFont="1" applyFill="1" applyBorder="1" applyAlignment="1" applyProtection="1">
      <alignment horizontal="center" vertical="center" wrapText="1"/>
    </xf>
    <xf numFmtId="0" fontId="13" fillId="7" borderId="43" xfId="0" applyNumberFormat="1" applyFont="1" applyFill="1" applyBorder="1" applyAlignment="1" applyProtection="1">
      <alignment horizontal="center" vertical="center" wrapText="1"/>
    </xf>
    <xf numFmtId="0" fontId="13" fillId="7" borderId="44" xfId="0" applyNumberFormat="1" applyFont="1" applyFill="1" applyBorder="1" applyAlignment="1" applyProtection="1">
      <alignment horizontal="center" vertical="center" wrapText="1"/>
    </xf>
    <xf numFmtId="15" fontId="13" fillId="7" borderId="38" xfId="0" applyNumberFormat="1" applyFont="1" applyFill="1" applyBorder="1" applyAlignment="1" applyProtection="1">
      <alignment horizontal="center" vertical="center" wrapText="1"/>
    </xf>
    <xf numFmtId="0" fontId="13" fillId="7" borderId="0" xfId="0" applyNumberFormat="1" applyFont="1" applyFill="1" applyBorder="1" applyAlignment="1" applyProtection="1">
      <alignment horizontal="center" vertical="center" wrapText="1"/>
    </xf>
    <xf numFmtId="0" fontId="13" fillId="7" borderId="39" xfId="0" applyNumberFormat="1" applyFont="1" applyFill="1" applyBorder="1" applyAlignment="1" applyProtection="1">
      <alignment horizontal="center" vertical="center" wrapText="1"/>
    </xf>
    <xf numFmtId="0" fontId="13" fillId="7" borderId="38" xfId="0" applyNumberFormat="1" applyFont="1" applyFill="1" applyBorder="1" applyAlignment="1" applyProtection="1">
      <alignment horizontal="center" vertical="center" wrapText="1"/>
    </xf>
    <xf numFmtId="0" fontId="13" fillId="7" borderId="45" xfId="0" applyNumberFormat="1" applyFont="1" applyFill="1" applyBorder="1" applyAlignment="1" applyProtection="1">
      <alignment horizontal="center" vertical="center" wrapText="1"/>
    </xf>
    <xf numFmtId="0" fontId="13" fillId="7" borderId="46" xfId="0" applyNumberFormat="1" applyFont="1" applyFill="1" applyBorder="1" applyAlignment="1" applyProtection="1">
      <alignment horizontal="center" vertical="center" wrapText="1"/>
    </xf>
    <xf numFmtId="0" fontId="13" fillId="7" borderId="47" xfId="0" applyNumberFormat="1" applyFont="1" applyFill="1" applyBorder="1" applyAlignment="1" applyProtection="1">
      <alignment horizontal="center" vertical="center" wrapText="1"/>
    </xf>
    <xf numFmtId="0" fontId="38" fillId="0" borderId="4" xfId="0" applyNumberFormat="1" applyFont="1" applyFill="1" applyBorder="1" applyAlignment="1" applyProtection="1">
      <alignment horizontal="left" vertical="center" wrapText="1"/>
    </xf>
    <xf numFmtId="0" fontId="38" fillId="0" borderId="0" xfId="0" applyNumberFormat="1" applyFont="1" applyFill="1" applyBorder="1" applyAlignment="1" applyProtection="1">
      <alignment horizontal="left" vertical="center" wrapText="1"/>
    </xf>
    <xf numFmtId="0" fontId="38" fillId="0" borderId="3" xfId="0" applyNumberFormat="1"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5"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13" fillId="0" borderId="62" xfId="0" applyNumberFormat="1" applyFont="1" applyFill="1" applyBorder="1" applyAlignment="1" applyProtection="1">
      <alignment horizontal="left" vertical="center" wrapText="1"/>
    </xf>
    <xf numFmtId="0" fontId="13" fillId="0" borderId="53" xfId="0" applyNumberFormat="1" applyFont="1" applyFill="1" applyBorder="1" applyAlignment="1" applyProtection="1">
      <alignment horizontal="left" vertical="center" wrapText="1"/>
    </xf>
    <xf numFmtId="0" fontId="13" fillId="0" borderId="63" xfId="0" applyNumberFormat="1" applyFont="1" applyFill="1" applyBorder="1" applyAlignment="1" applyProtection="1">
      <alignment horizontal="left" vertical="center" wrapText="1"/>
    </xf>
    <xf numFmtId="0" fontId="13" fillId="0" borderId="64" xfId="0" applyNumberFormat="1" applyFont="1" applyFill="1" applyBorder="1" applyAlignment="1" applyProtection="1">
      <alignment horizontal="left" vertical="center" wrapText="1"/>
    </xf>
    <xf numFmtId="0" fontId="13" fillId="0" borderId="75" xfId="0" applyNumberFormat="1" applyFont="1" applyFill="1" applyBorder="1" applyAlignment="1" applyProtection="1">
      <alignment horizontal="left" vertical="center" wrapText="1"/>
    </xf>
    <xf numFmtId="0" fontId="13" fillId="0" borderId="69" xfId="0" applyNumberFormat="1" applyFont="1" applyFill="1" applyBorder="1" applyAlignment="1" applyProtection="1">
      <alignment horizontal="left" vertical="center" wrapText="1"/>
    </xf>
    <xf numFmtId="0" fontId="8" fillId="0" borderId="57" xfId="0" applyNumberFormat="1" applyFont="1" applyFill="1" applyBorder="1" applyAlignment="1" applyProtection="1">
      <alignment horizontal="left" vertical="center" wrapText="1"/>
    </xf>
    <xf numFmtId="0" fontId="8" fillId="0" borderId="65" xfId="0" applyNumberFormat="1" applyFont="1" applyFill="1" applyBorder="1" applyAlignment="1" applyProtection="1">
      <alignment horizontal="left" vertical="center" wrapText="1"/>
    </xf>
    <xf numFmtId="0" fontId="8" fillId="0" borderId="69" xfId="0" applyNumberFormat="1" applyFont="1" applyFill="1" applyBorder="1" applyAlignment="1" applyProtection="1">
      <alignment horizontal="left" vertical="center" wrapText="1"/>
    </xf>
    <xf numFmtId="0" fontId="8" fillId="0" borderId="70" xfId="0" applyNumberFormat="1" applyFont="1" applyFill="1" applyBorder="1" applyAlignment="1" applyProtection="1">
      <alignment horizontal="left" vertical="center" wrapText="1"/>
    </xf>
    <xf numFmtId="0" fontId="13" fillId="0" borderId="51" xfId="0" applyNumberFormat="1" applyFont="1" applyFill="1" applyBorder="1" applyAlignment="1" applyProtection="1">
      <alignment horizontal="left" vertical="center" wrapText="1"/>
    </xf>
    <xf numFmtId="0" fontId="13" fillId="0" borderId="44"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left" vertical="center" wrapText="1"/>
    </xf>
    <xf numFmtId="0" fontId="13" fillId="0" borderId="39" xfId="0" applyNumberFormat="1" applyFont="1" applyFill="1" applyBorder="1" applyAlignment="1" applyProtection="1">
      <alignment horizontal="left" vertical="center" wrapText="1"/>
    </xf>
    <xf numFmtId="0" fontId="13" fillId="0" borderId="60" xfId="0" applyNumberFormat="1" applyFont="1" applyFill="1" applyBorder="1" applyAlignment="1" applyProtection="1">
      <alignment horizontal="left" vertical="center" wrapText="1"/>
    </xf>
    <xf numFmtId="0" fontId="13" fillId="0" borderId="47" xfId="0" applyNumberFormat="1" applyFont="1" applyFill="1" applyBorder="1" applyAlignment="1" applyProtection="1">
      <alignment horizontal="left" vertical="center" wrapText="1"/>
    </xf>
    <xf numFmtId="0" fontId="8" fillId="2" borderId="42" xfId="0" applyNumberFormat="1" applyFont="1" applyFill="1" applyBorder="1" applyAlignment="1" applyProtection="1">
      <alignment horizontal="left" vertical="center" wrapText="1"/>
    </xf>
    <xf numFmtId="0" fontId="8" fillId="2" borderId="43" xfId="0" applyNumberFormat="1" applyFont="1" applyFill="1" applyBorder="1" applyAlignment="1" applyProtection="1">
      <alignment horizontal="left" vertical="center" wrapText="1"/>
    </xf>
    <xf numFmtId="0" fontId="8" fillId="2" borderId="52" xfId="0" applyNumberFormat="1" applyFont="1" applyFill="1" applyBorder="1" applyAlignment="1" applyProtection="1">
      <alignment horizontal="left" vertical="center" wrapText="1"/>
    </xf>
    <xf numFmtId="0" fontId="8" fillId="2" borderId="38" xfId="0" applyNumberFormat="1" applyFont="1" applyFill="1" applyBorder="1" applyAlignment="1" applyProtection="1">
      <alignment horizontal="left" vertical="center" wrapText="1"/>
    </xf>
    <xf numFmtId="0" fontId="8" fillId="2" borderId="0" xfId="0" applyNumberFormat="1" applyFont="1" applyFill="1" applyBorder="1" applyAlignment="1" applyProtection="1">
      <alignment horizontal="left" vertical="center" wrapText="1"/>
    </xf>
    <xf numFmtId="0" fontId="8" fillId="2" borderId="3" xfId="0" applyNumberFormat="1" applyFont="1" applyFill="1" applyBorder="1" applyAlignment="1" applyProtection="1">
      <alignment horizontal="left" vertical="center" wrapText="1"/>
    </xf>
    <xf numFmtId="0" fontId="8" fillId="2" borderId="45" xfId="0" applyNumberFormat="1" applyFont="1" applyFill="1" applyBorder="1" applyAlignment="1" applyProtection="1">
      <alignment horizontal="left" vertical="center" wrapText="1"/>
    </xf>
    <xf numFmtId="0" fontId="8" fillId="2" borderId="46" xfId="0" applyNumberFormat="1" applyFont="1" applyFill="1" applyBorder="1" applyAlignment="1" applyProtection="1">
      <alignment horizontal="left" vertical="center" wrapText="1"/>
    </xf>
    <xf numFmtId="0" fontId="8" fillId="2" borderId="61" xfId="0" applyNumberFormat="1" applyFont="1" applyFill="1" applyBorder="1" applyAlignment="1" applyProtection="1">
      <alignment horizontal="left" vertical="center" wrapText="1"/>
    </xf>
    <xf numFmtId="0" fontId="7" fillId="4" borderId="73" xfId="0" applyFont="1" applyFill="1" applyBorder="1" applyAlignment="1" applyProtection="1">
      <alignment horizontal="center" vertical="top" wrapText="1"/>
      <protection locked="0"/>
    </xf>
    <xf numFmtId="0" fontId="7" fillId="4" borderId="49" xfId="0" applyFont="1" applyFill="1" applyBorder="1" applyAlignment="1" applyProtection="1">
      <alignment horizontal="center" vertical="top" wrapText="1"/>
      <protection locked="0"/>
    </xf>
    <xf numFmtId="0" fontId="7" fillId="4" borderId="50" xfId="0" applyFont="1" applyFill="1" applyBorder="1" applyAlignment="1" applyProtection="1">
      <alignment horizontal="center" vertical="top" wrapText="1"/>
      <protection locked="0"/>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32" fillId="13" borderId="1" xfId="0" applyFont="1" applyFill="1" applyBorder="1" applyAlignment="1">
      <alignment horizontal="center" vertical="top"/>
    </xf>
    <xf numFmtId="0" fontId="32" fillId="13" borderId="11" xfId="0" applyFont="1" applyFill="1" applyBorder="1" applyAlignment="1">
      <alignment horizontal="center" vertical="top"/>
    </xf>
    <xf numFmtId="0" fontId="7" fillId="0" borderId="11" xfId="0" applyFont="1" applyBorder="1" applyAlignment="1">
      <alignment vertical="top"/>
    </xf>
    <xf numFmtId="0" fontId="7" fillId="0" borderId="2" xfId="0" applyFont="1" applyBorder="1" applyAlignment="1">
      <alignment vertical="top"/>
    </xf>
    <xf numFmtId="0" fontId="8" fillId="0" borderId="4" xfId="0" applyNumberFormat="1" applyFont="1" applyFill="1" applyBorder="1" applyAlignment="1" applyProtection="1">
      <alignment vertical="center" wrapText="1"/>
    </xf>
    <xf numFmtId="0" fontId="8" fillId="0" borderId="0" xfId="0" applyNumberFormat="1" applyFont="1" applyFill="1" applyBorder="1" applyAlignment="1" applyProtection="1">
      <alignment vertical="center" wrapText="1"/>
    </xf>
    <xf numFmtId="0" fontId="8" fillId="0" borderId="3" xfId="0" applyNumberFormat="1" applyFont="1" applyFill="1" applyBorder="1" applyAlignment="1" applyProtection="1">
      <alignment vertical="center"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xf>
    <xf numFmtId="0" fontId="13" fillId="6" borderId="11" xfId="0" applyNumberFormat="1" applyFont="1" applyFill="1" applyBorder="1" applyAlignment="1" applyProtection="1">
      <alignment horizontal="center" vertical="top"/>
    </xf>
    <xf numFmtId="0" fontId="13" fillId="6" borderId="2" xfId="0" applyNumberFormat="1" applyFont="1" applyFill="1" applyBorder="1" applyAlignment="1" applyProtection="1">
      <alignment horizontal="center" vertical="top"/>
    </xf>
    <xf numFmtId="0" fontId="11" fillId="4" borderId="38"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49" fontId="4" fillId="4" borderId="4" xfId="0" applyNumberFormat="1" applyFont="1" applyFill="1" applyBorder="1" applyAlignment="1" applyProtection="1">
      <alignment vertical="top" wrapText="1"/>
      <protection locked="0"/>
    </xf>
    <xf numFmtId="49" fontId="4" fillId="4" borderId="0" xfId="0" applyNumberFormat="1" applyFont="1" applyFill="1" applyAlignment="1" applyProtection="1">
      <alignment vertical="top" wrapText="1"/>
      <protection locked="0"/>
    </xf>
    <xf numFmtId="49" fontId="4" fillId="4" borderId="3" xfId="0" applyNumberFormat="1" applyFont="1" applyFill="1" applyBorder="1" applyAlignment="1" applyProtection="1">
      <alignment vertical="top" wrapText="1"/>
      <protection locked="0"/>
    </xf>
    <xf numFmtId="49" fontId="4" fillId="4" borderId="0" xfId="0" applyNumberFormat="1" applyFont="1" applyFill="1" applyBorder="1" applyAlignment="1" applyProtection="1">
      <alignment vertical="top" wrapText="1"/>
      <protection locked="0"/>
    </xf>
    <xf numFmtId="0" fontId="6" fillId="3" borderId="0" xfId="0" applyNumberFormat="1" applyFont="1" applyFill="1" applyBorder="1" applyAlignment="1" applyProtection="1">
      <alignment horizontal="left" wrapText="1"/>
    </xf>
    <xf numFmtId="0" fontId="8" fillId="0" borderId="51"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0" xfId="0" applyFont="1" applyBorder="1" applyAlignment="1">
      <alignment horizontal="left" vertical="center" wrapText="1"/>
    </xf>
    <xf numFmtId="0" fontId="8" fillId="0" borderId="39" xfId="0" applyFont="1" applyBorder="1" applyAlignment="1">
      <alignment horizontal="left" vertical="center" wrapText="1"/>
    </xf>
    <xf numFmtId="0" fontId="8" fillId="0" borderId="60"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11" fillId="4" borderId="44" xfId="1" applyNumberFormat="1" applyFont="1" applyFill="1" applyBorder="1" applyAlignment="1" applyProtection="1">
      <alignment horizontal="left" vertical="center" wrapText="1"/>
      <protection locked="0"/>
    </xf>
    <xf numFmtId="0" fontId="11" fillId="4" borderId="39"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6" fillId="3" borderId="0" xfId="0" applyNumberFormat="1" applyFont="1" applyFill="1" applyBorder="1" applyAlignment="1" applyProtection="1">
      <alignment horizontal="left" vertical="top" wrapText="1"/>
    </xf>
    <xf numFmtId="0" fontId="13" fillId="7" borderId="42"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3"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52" xfId="0" applyFont="1" applyFill="1" applyBorder="1" applyAlignment="1">
      <alignment horizontal="center" vertical="center" wrapText="1"/>
    </xf>
    <xf numFmtId="0" fontId="13" fillId="7" borderId="61" xfId="0" applyFont="1" applyFill="1" applyBorder="1" applyAlignment="1">
      <alignment horizontal="center" vertical="center" wrapText="1"/>
    </xf>
    <xf numFmtId="0" fontId="9" fillId="2" borderId="62" xfId="0" applyFont="1" applyFill="1" applyBorder="1" applyAlignment="1">
      <alignment horizontal="center" vertical="center"/>
    </xf>
    <xf numFmtId="0" fontId="9" fillId="2" borderId="66" xfId="0" applyFont="1" applyFill="1" applyBorder="1" applyAlignment="1">
      <alignment horizontal="center" vertical="center"/>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9" fillId="2" borderId="63" xfId="0" applyFont="1" applyFill="1" applyBorder="1" applyAlignment="1">
      <alignment horizontal="center" vertical="center"/>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73" xfId="1" applyNumberFormat="1" applyFont="1" applyFill="1" applyBorder="1" applyAlignment="1" applyProtection="1">
      <alignment horizontal="left" vertical="top"/>
      <protection locked="0"/>
    </xf>
    <xf numFmtId="0" fontId="11" fillId="4" borderId="49" xfId="1" applyNumberFormat="1" applyFont="1" applyFill="1" applyBorder="1" applyAlignment="1" applyProtection="1">
      <alignment horizontal="left" vertical="top"/>
      <protection locked="0"/>
    </xf>
    <xf numFmtId="0" fontId="11" fillId="4" borderId="50" xfId="1" applyNumberFormat="1" applyFont="1" applyFill="1" applyBorder="1" applyAlignment="1" applyProtection="1">
      <alignment horizontal="left" vertical="top"/>
      <protection locked="0"/>
    </xf>
    <xf numFmtId="0" fontId="8" fillId="7" borderId="42" xfId="0" applyNumberFormat="1" applyFont="1" applyFill="1" applyBorder="1" applyAlignment="1" applyProtection="1">
      <alignment horizontal="left" vertical="top" wrapText="1"/>
    </xf>
    <xf numFmtId="0" fontId="8" fillId="7" borderId="44" xfId="0" applyNumberFormat="1" applyFont="1" applyFill="1" applyBorder="1" applyAlignment="1" applyProtection="1">
      <alignment horizontal="left" vertical="top" wrapText="1"/>
    </xf>
    <xf numFmtId="0" fontId="8" fillId="7" borderId="38" xfId="0" applyNumberFormat="1" applyFont="1" applyFill="1" applyBorder="1" applyAlignment="1" applyProtection="1">
      <alignment horizontal="left" vertical="top" wrapText="1"/>
    </xf>
    <xf numFmtId="0" fontId="8" fillId="7" borderId="39" xfId="0" applyNumberFormat="1" applyFont="1" applyFill="1" applyBorder="1" applyAlignment="1" applyProtection="1">
      <alignment horizontal="left" vertical="top" wrapText="1"/>
    </xf>
    <xf numFmtId="0" fontId="8" fillId="7" borderId="45" xfId="0" applyNumberFormat="1" applyFont="1" applyFill="1" applyBorder="1" applyAlignment="1" applyProtection="1">
      <alignment horizontal="left" vertical="top" wrapText="1"/>
    </xf>
    <xf numFmtId="0" fontId="8" fillId="7" borderId="47" xfId="0" applyNumberFormat="1" applyFont="1" applyFill="1" applyBorder="1" applyAlignment="1" applyProtection="1">
      <alignment horizontal="left" vertical="top" wrapTex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13" fillId="6" borderId="4" xfId="0" applyNumberFormat="1" applyFont="1" applyFill="1" applyBorder="1" applyAlignment="1" applyProtection="1">
      <alignment horizontal="center" vertical="top"/>
    </xf>
    <xf numFmtId="0" fontId="13" fillId="6" borderId="0" xfId="0" applyNumberFormat="1" applyFont="1" applyFill="1" applyBorder="1" applyAlignment="1" applyProtection="1">
      <alignment horizontal="center" vertical="top"/>
    </xf>
    <xf numFmtId="0" fontId="13" fillId="6" borderId="3" xfId="0" applyNumberFormat="1" applyFont="1" applyFill="1" applyBorder="1" applyAlignment="1" applyProtection="1">
      <alignment horizontal="center" vertical="top"/>
    </xf>
    <xf numFmtId="0" fontId="11" fillId="4" borderId="37" xfId="1" applyNumberFormat="1" applyFont="1" applyFill="1" applyBorder="1" applyAlignment="1" applyProtection="1">
      <alignment horizontal="left" vertical="top" wrapText="1"/>
      <protection locked="0"/>
    </xf>
    <xf numFmtId="0" fontId="8" fillId="0" borderId="62" xfId="0" applyNumberFormat="1" applyFont="1" applyFill="1" applyBorder="1" applyAlignment="1" applyProtection="1">
      <alignment horizontal="left" vertical="top" wrapText="1"/>
    </xf>
    <xf numFmtId="0" fontId="8" fillId="0" borderId="63" xfId="0" applyNumberFormat="1" applyFont="1" applyFill="1" applyBorder="1" applyAlignment="1" applyProtection="1">
      <alignment horizontal="left" vertical="top" wrapText="1"/>
    </xf>
    <xf numFmtId="0" fontId="8" fillId="0" borderId="66" xfId="0" applyNumberFormat="1" applyFont="1" applyFill="1" applyBorder="1" applyAlignment="1" applyProtection="1">
      <alignment horizontal="left" vertical="top" wrapText="1"/>
    </xf>
    <xf numFmtId="0" fontId="9" fillId="7" borderId="73" xfId="0" applyNumberFormat="1" applyFont="1" applyFill="1" applyBorder="1" applyAlignment="1" applyProtection="1">
      <alignment horizontal="center" vertical="center" wrapText="1"/>
    </xf>
    <xf numFmtId="0" fontId="9" fillId="7" borderId="49" xfId="0" applyNumberFormat="1" applyFont="1" applyFill="1" applyBorder="1" applyAlignment="1" applyProtection="1">
      <alignment horizontal="center" vertical="center" wrapText="1"/>
    </xf>
    <xf numFmtId="0" fontId="9" fillId="7" borderId="74" xfId="0" applyNumberFormat="1" applyFont="1" applyFill="1" applyBorder="1" applyAlignment="1" applyProtection="1">
      <alignment horizontal="center" vertical="center" wrapText="1"/>
    </xf>
    <xf numFmtId="0" fontId="11" fillId="4" borderId="42"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52" xfId="1" applyNumberFormat="1" applyFont="1" applyFill="1" applyBorder="1" applyAlignment="1" applyProtection="1">
      <alignment horizontal="left" vertical="top" wrapText="1"/>
      <protection locked="0"/>
    </xf>
    <xf numFmtId="0" fontId="11" fillId="4" borderId="38"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45"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61" xfId="1" applyNumberFormat="1" applyFont="1" applyFill="1" applyBorder="1" applyAlignment="1" applyProtection="1">
      <alignment horizontal="left" vertical="top" wrapText="1"/>
      <protection locked="0"/>
    </xf>
    <xf numFmtId="0" fontId="8" fillId="0" borderId="75" xfId="0" applyNumberFormat="1" applyFont="1" applyFill="1" applyBorder="1" applyAlignment="1" applyProtection="1">
      <alignment horizontal="left" vertical="top" wrapText="1"/>
    </xf>
    <xf numFmtId="0" fontId="13" fillId="0" borderId="48" xfId="0" applyFont="1" applyBorder="1" applyAlignment="1">
      <alignment horizontal="left" vertical="center" wrapText="1" indent="1"/>
    </xf>
    <xf numFmtId="0" fontId="13" fillId="0" borderId="49" xfId="0" applyFont="1" applyBorder="1" applyAlignment="1">
      <alignment horizontal="left" vertical="center" wrapText="1" indent="1"/>
    </xf>
    <xf numFmtId="0" fontId="13" fillId="0" borderId="50" xfId="0" applyFont="1" applyBorder="1" applyAlignment="1">
      <alignment horizontal="left" vertical="center" wrapText="1" indent="1"/>
    </xf>
    <xf numFmtId="0" fontId="8" fillId="0" borderId="48" xfId="0" applyFont="1" applyBorder="1" applyAlignment="1">
      <alignment horizontal="left" vertical="center" wrapText="1" indent="1"/>
    </xf>
    <xf numFmtId="0" fontId="8" fillId="0" borderId="49" xfId="0" applyFont="1" applyBorder="1" applyAlignment="1">
      <alignment horizontal="left" vertical="center" wrapText="1" indent="1"/>
    </xf>
    <xf numFmtId="0" fontId="8" fillId="0" borderId="50" xfId="0" applyFont="1" applyBorder="1" applyAlignment="1">
      <alignment horizontal="left" vertical="center" wrapText="1" indent="1"/>
    </xf>
    <xf numFmtId="0" fontId="13" fillId="15" borderId="48" xfId="0" applyFont="1" applyFill="1" applyBorder="1" applyAlignment="1">
      <alignment horizontal="center" vertical="center" wrapText="1"/>
    </xf>
    <xf numFmtId="0" fontId="13" fillId="15" borderId="49" xfId="0" applyFont="1" applyFill="1" applyBorder="1" applyAlignment="1">
      <alignment horizontal="center" vertical="center" wrapText="1"/>
    </xf>
    <xf numFmtId="0" fontId="13" fillId="15" borderId="50" xfId="0" applyFont="1" applyFill="1" applyBorder="1" applyAlignment="1">
      <alignment horizontal="center" vertical="center" wrapText="1"/>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8" fillId="0" borderId="73" xfId="0" applyFont="1" applyBorder="1" applyAlignment="1">
      <alignment horizontal="right" vertical="top" wrapText="1" indent="1"/>
    </xf>
    <xf numFmtId="0" fontId="8" fillId="0" borderId="50" xfId="0" applyFont="1" applyBorder="1" applyAlignment="1">
      <alignment horizontal="right" vertical="top" wrapText="1" indent="1"/>
    </xf>
    <xf numFmtId="0" fontId="8" fillId="0" borderId="79" xfId="0" applyNumberFormat="1" applyFont="1" applyFill="1" applyBorder="1" applyAlignment="1" applyProtection="1">
      <alignment horizontal="right" vertical="top" wrapText="1" indent="1"/>
    </xf>
    <xf numFmtId="0" fontId="8" fillId="0" borderId="80" xfId="0" applyNumberFormat="1" applyFont="1" applyFill="1" applyBorder="1" applyAlignment="1" applyProtection="1">
      <alignment horizontal="right" vertical="top" wrapText="1" indent="1"/>
    </xf>
    <xf numFmtId="0" fontId="8" fillId="0" borderId="58" xfId="0" applyNumberFormat="1" applyFont="1" applyFill="1" applyBorder="1" applyAlignment="1" applyProtection="1">
      <alignment horizontal="left" vertical="center" wrapText="1" indent="1"/>
    </xf>
    <xf numFmtId="0" fontId="7" fillId="0" borderId="55" xfId="0" applyFont="1" applyBorder="1" applyAlignment="1">
      <alignment horizontal="left" vertical="center" wrapText="1" indent="1"/>
    </xf>
    <xf numFmtId="0" fontId="8" fillId="0" borderId="41" xfId="0" applyNumberFormat="1" applyFont="1" applyFill="1" applyBorder="1" applyAlignment="1" applyProtection="1">
      <alignment horizontal="left" vertical="center" wrapText="1" indent="1"/>
    </xf>
    <xf numFmtId="0" fontId="7" fillId="0" borderId="37" xfId="0" applyFont="1" applyBorder="1" applyAlignment="1">
      <alignment horizontal="left" vertical="center" wrapText="1" indent="1"/>
    </xf>
    <xf numFmtId="0" fontId="8" fillId="0" borderId="59" xfId="0" applyNumberFormat="1" applyFont="1" applyFill="1" applyBorder="1" applyAlignment="1" applyProtection="1">
      <alignment horizontal="left" vertical="center" wrapText="1" indent="1"/>
    </xf>
    <xf numFmtId="0" fontId="7" fillId="0" borderId="56" xfId="0" applyFont="1" applyBorder="1" applyAlignment="1">
      <alignment horizontal="left" vertical="center" wrapText="1" indent="1"/>
    </xf>
    <xf numFmtId="0" fontId="8" fillId="0" borderId="77" xfId="0" applyNumberFormat="1" applyFont="1" applyFill="1" applyBorder="1" applyAlignment="1" applyProtection="1">
      <alignment horizontal="right" vertical="top" wrapText="1" indent="1"/>
    </xf>
    <xf numFmtId="0" fontId="8" fillId="0" borderId="78" xfId="0" applyNumberFormat="1" applyFont="1" applyFill="1" applyBorder="1" applyAlignment="1" applyProtection="1">
      <alignment horizontal="right" vertical="top" wrapText="1" indent="1"/>
    </xf>
    <xf numFmtId="0" fontId="8" fillId="0" borderId="73" xfId="0" applyNumberFormat="1" applyFont="1" applyFill="1" applyBorder="1" applyAlignment="1" applyProtection="1">
      <alignment horizontal="right" vertical="top" wrapText="1" indent="1"/>
    </xf>
    <xf numFmtId="0" fontId="8" fillId="0" borderId="50" xfId="0" applyNumberFormat="1" applyFont="1" applyFill="1" applyBorder="1" applyAlignment="1" applyProtection="1">
      <alignment horizontal="right" vertical="top" wrapText="1" indent="1"/>
    </xf>
    <xf numFmtId="0" fontId="8" fillId="0" borderId="39" xfId="0" applyNumberFormat="1" applyFont="1" applyFill="1" applyBorder="1" applyAlignment="1" applyProtection="1">
      <alignment horizontal="right" vertical="top" wrapText="1" indent="1"/>
    </xf>
    <xf numFmtId="0" fontId="9" fillId="7" borderId="71" xfId="0" applyNumberFormat="1" applyFont="1" applyFill="1" applyBorder="1" applyAlignment="1" applyProtection="1">
      <alignment horizontal="center" vertical="center" wrapText="1"/>
    </xf>
    <xf numFmtId="0" fontId="8" fillId="0" borderId="82" xfId="0" applyNumberFormat="1" applyFont="1" applyFill="1" applyBorder="1" applyAlignment="1" applyProtection="1">
      <alignment horizontal="left" vertical="center" wrapText="1" indent="1"/>
    </xf>
    <xf numFmtId="0" fontId="8" fillId="0" borderId="55" xfId="0" applyNumberFormat="1" applyFont="1" applyFill="1" applyBorder="1" applyAlignment="1" applyProtection="1">
      <alignment horizontal="left" vertical="center" wrapText="1" indent="1"/>
    </xf>
    <xf numFmtId="0" fontId="8" fillId="0" borderId="37"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left" vertical="center" wrapText="1" indent="1"/>
    </xf>
    <xf numFmtId="165" fontId="11" fillId="5" borderId="53" xfId="6" applyNumberFormat="1" applyFont="1" applyFill="1" applyBorder="1" applyAlignment="1" applyProtection="1">
      <alignment horizontal="center" vertical="center"/>
    </xf>
    <xf numFmtId="165" fontId="11" fillId="5" borderId="54" xfId="6" applyNumberFormat="1" applyFont="1" applyFill="1" applyBorder="1" applyAlignment="1" applyProtection="1">
      <alignment horizontal="center" vertical="center"/>
    </xf>
    <xf numFmtId="0" fontId="8" fillId="0" borderId="50" xfId="0" applyNumberFormat="1" applyFont="1" applyFill="1" applyBorder="1" applyAlignment="1" applyProtection="1">
      <alignment horizontal="center" vertical="center" wrapText="1"/>
    </xf>
    <xf numFmtId="0" fontId="13" fillId="6" borderId="1" xfId="0" applyFont="1" applyFill="1" applyBorder="1" applyAlignment="1">
      <alignment horizontal="center" vertical="top"/>
    </xf>
    <xf numFmtId="0" fontId="13" fillId="6" borderId="11" xfId="0" applyFont="1" applyFill="1" applyBorder="1" applyAlignment="1">
      <alignment horizontal="center" vertical="top"/>
    </xf>
    <xf numFmtId="0" fontId="13" fillId="6" borderId="2" xfId="0" applyFont="1" applyFill="1" applyBorder="1" applyAlignment="1">
      <alignment horizontal="center" vertical="top"/>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165" fontId="11" fillId="5" borderId="44" xfId="6" applyNumberFormat="1" applyFont="1" applyFill="1" applyBorder="1" applyAlignment="1" applyProtection="1">
      <alignment horizontal="center" vertical="center"/>
    </xf>
    <xf numFmtId="165" fontId="11" fillId="5" borderId="47" xfId="6" applyNumberFormat="1" applyFont="1" applyFill="1" applyBorder="1" applyAlignment="1" applyProtection="1">
      <alignment horizontal="center" vertical="center"/>
    </xf>
    <xf numFmtId="0" fontId="13" fillId="15" borderId="83" xfId="0" applyFont="1" applyFill="1" applyBorder="1" applyAlignment="1">
      <alignment horizontal="center" vertical="center" wrapText="1"/>
    </xf>
    <xf numFmtId="0" fontId="13" fillId="15" borderId="84" xfId="0" applyFont="1" applyFill="1" applyBorder="1" applyAlignment="1">
      <alignment horizontal="center" vertical="center" wrapText="1"/>
    </xf>
    <xf numFmtId="0" fontId="13" fillId="15" borderId="85" xfId="0" applyFont="1" applyFill="1" applyBorder="1" applyAlignment="1">
      <alignment horizontal="center" vertical="center" wrapText="1"/>
    </xf>
    <xf numFmtId="0" fontId="8" fillId="0" borderId="4" xfId="0" applyNumberFormat="1" applyFont="1" applyFill="1" applyBorder="1" applyAlignment="1" applyProtection="1">
      <alignment horizontal="right" vertical="top" wrapText="1"/>
    </xf>
    <xf numFmtId="0" fontId="8" fillId="0" borderId="0" xfId="0" applyNumberFormat="1" applyFont="1" applyFill="1" applyBorder="1" applyAlignment="1" applyProtection="1">
      <alignment horizontal="right" vertical="top" wrapText="1"/>
    </xf>
    <xf numFmtId="0" fontId="8" fillId="4" borderId="1" xfId="0" applyNumberFormat="1" applyFont="1" applyFill="1" applyBorder="1" applyAlignment="1" applyProtection="1">
      <alignment horizontal="center" vertical="top" wrapText="1"/>
      <protection locked="0"/>
    </xf>
    <xf numFmtId="0" fontId="8" fillId="4" borderId="11" xfId="0" applyNumberFormat="1" applyFont="1" applyFill="1" applyBorder="1" applyAlignment="1" applyProtection="1">
      <alignment horizontal="center" vertical="top" wrapText="1"/>
      <protection locked="0"/>
    </xf>
    <xf numFmtId="0" fontId="8" fillId="4" borderId="2" xfId="0" applyNumberFormat="1" applyFont="1" applyFill="1" applyBorder="1" applyAlignment="1" applyProtection="1">
      <alignment horizontal="center" vertical="top" wrapText="1"/>
      <protection locked="0"/>
    </xf>
    <xf numFmtId="0" fontId="8" fillId="4" borderId="4" xfId="0" applyNumberFormat="1" applyFont="1" applyFill="1" applyBorder="1" applyAlignment="1" applyProtection="1">
      <alignment horizontal="center" vertical="top" wrapText="1"/>
      <protection locked="0"/>
    </xf>
    <xf numFmtId="0" fontId="8" fillId="4" borderId="0" xfId="0" applyNumberFormat="1" applyFont="1" applyFill="1" applyBorder="1" applyAlignment="1" applyProtection="1">
      <alignment horizontal="center" vertical="top" wrapText="1"/>
      <protection locked="0"/>
    </xf>
    <xf numFmtId="0" fontId="8" fillId="4" borderId="3" xfId="0" applyNumberFormat="1" applyFont="1" applyFill="1" applyBorder="1" applyAlignment="1" applyProtection="1">
      <alignment horizontal="center" vertical="top" wrapText="1"/>
      <protection locked="0"/>
    </xf>
    <xf numFmtId="0" fontId="8" fillId="4" borderId="7" xfId="0" applyNumberFormat="1" applyFont="1" applyFill="1" applyBorder="1" applyAlignment="1" applyProtection="1">
      <alignment horizontal="center" vertical="top" wrapText="1"/>
      <protection locked="0"/>
    </xf>
    <xf numFmtId="0" fontId="8" fillId="4" borderId="10" xfId="0" applyNumberFormat="1" applyFont="1" applyFill="1" applyBorder="1" applyAlignment="1" applyProtection="1">
      <alignment horizontal="center" vertical="top" wrapText="1"/>
      <protection locked="0"/>
    </xf>
    <xf numFmtId="0" fontId="8" fillId="4" borderId="8" xfId="0" applyNumberFormat="1" applyFont="1" applyFill="1" applyBorder="1" applyAlignment="1" applyProtection="1">
      <alignment horizontal="center" vertical="top" wrapText="1"/>
      <protection locked="0"/>
    </xf>
    <xf numFmtId="0" fontId="9" fillId="7" borderId="51" xfId="0" applyNumberFormat="1" applyFont="1" applyFill="1" applyBorder="1" applyAlignment="1" applyProtection="1">
      <alignment horizontal="center" vertical="center" wrapText="1"/>
    </xf>
    <xf numFmtId="0" fontId="9" fillId="7" borderId="43"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60" xfId="0" applyNumberFormat="1" applyFont="1" applyFill="1" applyBorder="1" applyAlignment="1" applyProtection="1">
      <alignment horizontal="center" vertical="center" wrapText="1"/>
    </xf>
    <xf numFmtId="0" fontId="9" fillId="7" borderId="46"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8" fillId="0" borderId="48" xfId="0" applyNumberFormat="1" applyFont="1" applyFill="1" applyBorder="1" applyAlignment="1" applyProtection="1">
      <alignment horizontal="left" vertical="top" wrapText="1" indent="1"/>
    </xf>
    <xf numFmtId="0" fontId="8" fillId="0" borderId="4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48" xfId="0" applyNumberFormat="1" applyFont="1" applyFill="1" applyBorder="1" applyAlignment="1" applyProtection="1">
      <alignment horizontal="left" vertical="center" wrapText="1" indent="1"/>
    </xf>
    <xf numFmtId="0" fontId="8" fillId="0" borderId="49"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13" fillId="0" borderId="48" xfId="0" applyNumberFormat="1" applyFont="1" applyFill="1" applyBorder="1" applyAlignment="1" applyProtection="1">
      <alignment horizontal="left" vertical="top" wrapText="1" indent="1"/>
    </xf>
    <xf numFmtId="0" fontId="13" fillId="0" borderId="4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8" fillId="4" borderId="37" xfId="0" applyNumberFormat="1" applyFont="1" applyFill="1" applyBorder="1" applyAlignment="1" applyProtection="1">
      <alignment horizontal="center" vertical="center" wrapText="1"/>
      <protection locked="0"/>
    </xf>
    <xf numFmtId="0" fontId="9" fillId="7" borderId="62" xfId="0" applyFont="1" applyFill="1" applyBorder="1" applyAlignment="1">
      <alignment horizontal="center" vertical="center" wrapText="1"/>
    </xf>
    <xf numFmtId="0" fontId="9" fillId="7" borderId="66"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8" fillId="0" borderId="41" xfId="0" applyNumberFormat="1" applyFont="1" applyFill="1" applyBorder="1" applyAlignment="1" applyProtection="1">
      <alignment horizontal="center" vertical="center" wrapText="1"/>
    </xf>
    <xf numFmtId="0" fontId="8" fillId="0" borderId="48" xfId="0" applyNumberFormat="1" applyFont="1" applyFill="1" applyBorder="1" applyAlignment="1" applyProtection="1">
      <alignment horizontal="left" vertical="top" wrapText="1"/>
    </xf>
    <xf numFmtId="0" fontId="8" fillId="0" borderId="49"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13" fillId="0" borderId="48" xfId="0" applyNumberFormat="1" applyFont="1" applyFill="1" applyBorder="1" applyAlignment="1" applyProtection="1">
      <alignment horizontal="left" vertical="top" wrapText="1"/>
    </xf>
    <xf numFmtId="0" fontId="13" fillId="0" borderId="49"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8" fillId="0" borderId="48" xfId="0" applyNumberFormat="1" applyFont="1" applyFill="1" applyBorder="1" applyAlignment="1" applyProtection="1">
      <alignment horizontal="left" vertical="top" wrapText="1" indent="2"/>
    </xf>
    <xf numFmtId="0" fontId="8" fillId="0" borderId="49" xfId="0" applyNumberFormat="1" applyFont="1" applyFill="1" applyBorder="1" applyAlignment="1" applyProtection="1">
      <alignment horizontal="left" vertical="top" wrapText="1" indent="2"/>
    </xf>
    <xf numFmtId="0" fontId="8" fillId="0" borderId="50" xfId="0" applyNumberFormat="1" applyFont="1" applyFill="1" applyBorder="1" applyAlignment="1" applyProtection="1">
      <alignment horizontal="left" vertical="top" wrapText="1" indent="2"/>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6" fillId="3" borderId="4"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8" fillId="0" borderId="41" xfId="0" applyNumberFormat="1" applyFont="1" applyFill="1" applyBorder="1" applyAlignment="1" applyProtection="1">
      <alignment horizontal="left" vertical="top" wrapText="1" indent="2"/>
    </xf>
    <xf numFmtId="0" fontId="8" fillId="0" borderId="37" xfId="0" applyNumberFormat="1" applyFont="1" applyFill="1" applyBorder="1" applyAlignment="1" applyProtection="1">
      <alignment horizontal="left" vertical="top" wrapText="1" indent="2"/>
    </xf>
    <xf numFmtId="0" fontId="8" fillId="0" borderId="41"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1" fontId="11" fillId="5" borderId="53" xfId="1" applyNumberFormat="1" applyFont="1" applyFill="1" applyBorder="1" applyAlignment="1" applyProtection="1">
      <alignment horizontal="center" vertical="center" wrapText="1"/>
    </xf>
    <xf numFmtId="1" fontId="11" fillId="5" borderId="64"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0" fontId="13" fillId="7" borderId="51" xfId="0" applyNumberFormat="1" applyFont="1" applyFill="1" applyBorder="1" applyAlignment="1" applyProtection="1">
      <alignment horizontal="center" vertical="center" wrapText="1"/>
    </xf>
    <xf numFmtId="0" fontId="13" fillId="7" borderId="60" xfId="0" applyNumberFormat="1" applyFont="1" applyFill="1" applyBorder="1" applyAlignment="1" applyProtection="1">
      <alignment horizontal="center" vertical="center" wrapText="1"/>
    </xf>
    <xf numFmtId="0" fontId="13" fillId="0" borderId="41" xfId="0" applyNumberFormat="1" applyFont="1" applyFill="1" applyBorder="1" applyAlignment="1" applyProtection="1">
      <alignment horizontal="left" vertical="top" wrapText="1" indent="1"/>
    </xf>
    <xf numFmtId="0" fontId="13" fillId="0" borderId="37" xfId="0" applyNumberFormat="1" applyFont="1" applyFill="1" applyBorder="1" applyAlignment="1" applyProtection="1">
      <alignment horizontal="left" vertical="top" wrapText="1" indent="1"/>
    </xf>
    <xf numFmtId="0" fontId="13" fillId="0" borderId="41" xfId="0" applyNumberFormat="1" applyFont="1" applyFill="1" applyBorder="1" applyAlignment="1" applyProtection="1">
      <alignment horizontal="left" vertical="top" wrapText="1" indent="2"/>
    </xf>
    <xf numFmtId="0" fontId="13" fillId="0" borderId="37" xfId="0" applyNumberFormat="1" applyFont="1" applyFill="1" applyBorder="1" applyAlignment="1" applyProtection="1">
      <alignment horizontal="left" vertical="top" wrapText="1" indent="2"/>
    </xf>
    <xf numFmtId="0" fontId="8" fillId="0" borderId="51" xfId="0" applyNumberFormat="1" applyFont="1" applyFill="1" applyBorder="1" applyAlignment="1" applyProtection="1">
      <alignment horizontal="left" vertical="center" wrapText="1" indent="1"/>
    </xf>
    <xf numFmtId="0" fontId="8" fillId="0" borderId="43"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 xfId="0" applyNumberFormat="1" applyFont="1" applyFill="1" applyBorder="1" applyAlignment="1" applyProtection="1">
      <alignment horizontal="left" vertical="center" wrapText="1" indent="1"/>
    </xf>
    <xf numFmtId="0" fontId="8" fillId="0" borderId="0" xfId="0" applyNumberFormat="1" applyFont="1" applyFill="1" applyBorder="1" applyAlignment="1" applyProtection="1">
      <alignment horizontal="left" vertical="center" wrapText="1" indent="1"/>
    </xf>
    <xf numFmtId="0" fontId="8" fillId="0" borderId="39" xfId="0" applyNumberFormat="1" applyFont="1" applyFill="1" applyBorder="1" applyAlignment="1" applyProtection="1">
      <alignment horizontal="left" vertical="center" wrapText="1" indent="1"/>
    </xf>
    <xf numFmtId="0" fontId="8" fillId="0" borderId="60" xfId="0" applyNumberFormat="1" applyFont="1" applyFill="1" applyBorder="1" applyAlignment="1" applyProtection="1">
      <alignment horizontal="left" vertical="center" wrapText="1" indent="1"/>
    </xf>
    <xf numFmtId="0" fontId="8" fillId="0" borderId="46"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2" borderId="51" xfId="0" applyNumberFormat="1" applyFont="1" applyFill="1" applyBorder="1" applyAlignment="1" applyProtection="1">
      <alignment horizontal="left" vertical="center" wrapText="1"/>
    </xf>
    <xf numFmtId="0" fontId="8" fillId="2" borderId="44" xfId="0" applyNumberFormat="1" applyFont="1" applyFill="1" applyBorder="1" applyAlignment="1" applyProtection="1">
      <alignment horizontal="left" vertical="center" wrapText="1"/>
    </xf>
    <xf numFmtId="0" fontId="8" fillId="2" borderId="4" xfId="0" applyNumberFormat="1" applyFont="1" applyFill="1" applyBorder="1" applyAlignment="1" applyProtection="1">
      <alignment horizontal="left" vertical="center" wrapText="1"/>
    </xf>
    <xf numFmtId="0" fontId="8" fillId="2" borderId="39" xfId="0" applyNumberFormat="1" applyFont="1" applyFill="1" applyBorder="1" applyAlignment="1" applyProtection="1">
      <alignment horizontal="left" vertical="center" wrapText="1"/>
    </xf>
    <xf numFmtId="0" fontId="8" fillId="2" borderId="60" xfId="0" applyNumberFormat="1" applyFont="1" applyFill="1" applyBorder="1" applyAlignment="1" applyProtection="1">
      <alignment horizontal="left" vertical="center" wrapText="1"/>
    </xf>
    <xf numFmtId="0" fontId="8" fillId="2" borderId="47" xfId="0" applyNumberFormat="1" applyFont="1" applyFill="1" applyBorder="1" applyAlignment="1" applyProtection="1">
      <alignment horizontal="left" vertical="center" wrapText="1"/>
    </xf>
    <xf numFmtId="0" fontId="8" fillId="0" borderId="7"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0" fontId="11" fillId="4" borderId="76" xfId="1" applyNumberFormat="1" applyFont="1" applyFill="1" applyBorder="1" applyAlignment="1" applyProtection="1">
      <alignment horizontal="left" vertical="center" wrapText="1"/>
      <protection locked="0"/>
    </xf>
    <xf numFmtId="0" fontId="11" fillId="4" borderId="10" xfId="1" applyNumberFormat="1" applyFont="1" applyFill="1" applyBorder="1" applyAlignment="1" applyProtection="1">
      <alignment horizontal="left" vertical="center" wrapText="1"/>
      <protection locked="0"/>
    </xf>
    <xf numFmtId="0" fontId="11" fillId="4" borderId="8" xfId="1" applyNumberFormat="1" applyFont="1" applyFill="1" applyBorder="1" applyAlignment="1" applyProtection="1">
      <alignment horizontal="left" vertical="center" wrapText="1"/>
      <protection locked="0"/>
    </xf>
    <xf numFmtId="0" fontId="11" fillId="4" borderId="42" xfId="1" applyNumberFormat="1" applyFont="1" applyFill="1" applyBorder="1" applyAlignment="1" applyProtection="1">
      <alignment horizontal="center" vertical="center" wrapText="1"/>
      <protection locked="0"/>
    </xf>
    <xf numFmtId="0" fontId="11" fillId="4" borderId="44"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39"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13" fillId="0" borderId="6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47" xfId="0" applyFont="1" applyBorder="1" applyAlignment="1">
      <alignment horizontal="center" vertical="center" wrapText="1"/>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11" fillId="4" borderId="41" xfId="1" applyNumberFormat="1" applyFont="1" applyFill="1" applyBorder="1" applyAlignment="1" applyProtection="1">
      <alignment horizontal="center" vertical="center" wrapText="1"/>
      <protection locked="0"/>
    </xf>
    <xf numFmtId="0" fontId="8" fillId="0" borderId="7" xfId="0" applyFont="1" applyBorder="1" applyAlignment="1">
      <alignment horizontal="center" vertical="center" wrapText="1"/>
    </xf>
    <xf numFmtId="0" fontId="8" fillId="0" borderId="68" xfId="0" applyFont="1" applyBorder="1" applyAlignment="1">
      <alignment horizontal="center" vertical="center" wrapText="1"/>
    </xf>
    <xf numFmtId="0" fontId="7" fillId="0" borderId="63" xfId="0" applyFont="1" applyBorder="1" applyAlignment="1">
      <alignment horizontal="center" vertical="top"/>
    </xf>
    <xf numFmtId="0" fontId="7" fillId="0" borderId="64" xfId="0" applyFont="1" applyBorder="1" applyAlignment="1">
      <alignment horizontal="center" vertical="top"/>
    </xf>
    <xf numFmtId="0" fontId="7" fillId="0" borderId="66" xfId="0" applyFont="1" applyBorder="1" applyAlignment="1">
      <alignment horizontal="center" vertical="center"/>
    </xf>
    <xf numFmtId="0" fontId="7" fillId="0" borderId="54" xfId="0" applyFont="1" applyBorder="1" applyAlignment="1">
      <alignment horizontal="center" vertical="center"/>
    </xf>
    <xf numFmtId="0" fontId="11" fillId="4" borderId="72" xfId="1" applyNumberFormat="1" applyFont="1" applyFill="1" applyBorder="1" applyAlignment="1" applyProtection="1">
      <alignment horizontal="left" vertical="top" wrapText="1"/>
      <protection locked="0"/>
    </xf>
    <xf numFmtId="0" fontId="9" fillId="7" borderId="48" xfId="0" applyNumberFormat="1" applyFont="1" applyFill="1" applyBorder="1" applyAlignment="1" applyProtection="1">
      <alignment horizontal="center" vertical="center" wrapText="1"/>
    </xf>
    <xf numFmtId="0" fontId="9" fillId="7" borderId="52" xfId="0" applyNumberFormat="1" applyFont="1" applyFill="1" applyBorder="1" applyAlignment="1" applyProtection="1">
      <alignment horizontal="center" vertical="center" wrapText="1"/>
    </xf>
    <xf numFmtId="0" fontId="8" fillId="0" borderId="48" xfId="0" applyNumberFormat="1" applyFont="1" applyFill="1" applyBorder="1" applyAlignment="1" applyProtection="1">
      <alignment vertical="center" wrapText="1"/>
    </xf>
    <xf numFmtId="0" fontId="8" fillId="0" borderId="49" xfId="0" applyNumberFormat="1" applyFont="1" applyFill="1" applyBorder="1" applyAlignment="1" applyProtection="1">
      <alignment vertical="center" wrapText="1"/>
    </xf>
    <xf numFmtId="0" fontId="8" fillId="0" borderId="50" xfId="0" applyNumberFormat="1" applyFont="1" applyFill="1" applyBorder="1" applyAlignment="1" applyProtection="1">
      <alignment vertical="center" wrapText="1"/>
    </xf>
    <xf numFmtId="0" fontId="8" fillId="0" borderId="51" xfId="0" applyNumberFormat="1" applyFont="1" applyFill="1" applyBorder="1" applyAlignment="1" applyProtection="1">
      <alignment horizontal="left" vertical="top" wrapText="1"/>
    </xf>
    <xf numFmtId="0" fontId="8" fillId="0" borderId="43" xfId="0" applyNumberFormat="1" applyFont="1" applyFill="1" applyBorder="1" applyAlignment="1" applyProtection="1">
      <alignment horizontal="left" vertical="top" wrapText="1"/>
    </xf>
    <xf numFmtId="0" fontId="8" fillId="0" borderId="44" xfId="0" applyNumberFormat="1" applyFont="1" applyFill="1" applyBorder="1" applyAlignment="1" applyProtection="1">
      <alignment horizontal="left" vertical="top" wrapText="1"/>
    </xf>
    <xf numFmtId="0" fontId="8" fillId="0" borderId="60" xfId="0" applyNumberFormat="1" applyFont="1" applyFill="1" applyBorder="1" applyAlignment="1" applyProtection="1">
      <alignment horizontal="left" vertical="top" wrapText="1"/>
    </xf>
    <xf numFmtId="0" fontId="8" fillId="0" borderId="46" xfId="0" applyNumberFormat="1" applyFont="1" applyFill="1" applyBorder="1" applyAlignment="1" applyProtection="1">
      <alignment horizontal="left" vertical="top" wrapText="1"/>
    </xf>
    <xf numFmtId="0" fontId="8" fillId="0" borderId="47" xfId="0" applyNumberFormat="1" applyFont="1" applyFill="1" applyBorder="1" applyAlignment="1" applyProtection="1">
      <alignment horizontal="left" vertical="top" wrapText="1"/>
    </xf>
    <xf numFmtId="0" fontId="11" fillId="4" borderId="53" xfId="1" applyNumberFormat="1" applyFont="1" applyFill="1" applyBorder="1" applyAlignment="1" applyProtection="1">
      <alignment horizontal="center" vertical="center" wrapText="1"/>
      <protection locked="0"/>
    </xf>
    <xf numFmtId="0" fontId="11" fillId="4" borderId="54" xfId="1" applyNumberFormat="1" applyFont="1" applyFill="1" applyBorder="1" applyAlignment="1" applyProtection="1">
      <alignment horizontal="center" vertical="center" wrapText="1"/>
      <protection locked="0"/>
    </xf>
    <xf numFmtId="0" fontId="8" fillId="0" borderId="39" xfId="0" applyNumberFormat="1" applyFont="1" applyFill="1" applyBorder="1" applyAlignment="1" applyProtection="1">
      <alignment horizontal="right" vertical="top" wrapText="1"/>
    </xf>
    <xf numFmtId="0" fontId="11" fillId="4" borderId="4" xfId="1" applyNumberFormat="1" applyFont="1" applyFill="1" applyBorder="1" applyAlignment="1" applyProtection="1">
      <alignment horizontal="left" vertical="top" wrapText="1"/>
      <protection locked="0"/>
    </xf>
    <xf numFmtId="0" fontId="41" fillId="16" borderId="86" xfId="0" applyFont="1" applyFill="1" applyBorder="1" applyAlignment="1">
      <alignment horizontal="center" vertical="center"/>
    </xf>
    <xf numFmtId="0" fontId="41" fillId="16" borderId="87" xfId="0" applyFont="1" applyFill="1" applyBorder="1" applyAlignment="1">
      <alignment horizontal="center" vertical="center"/>
    </xf>
    <xf numFmtId="0" fontId="47" fillId="16" borderId="0" xfId="0" applyFont="1" applyFill="1" applyAlignment="1">
      <alignment horizontal="center" vertical="center"/>
    </xf>
    <xf numFmtId="0" fontId="52" fillId="0" borderId="93" xfId="7" applyFont="1" applyBorder="1" applyAlignment="1">
      <alignment horizontal="center" vertical="center"/>
    </xf>
    <xf numFmtId="0" fontId="52" fillId="0" borderId="94" xfId="7" applyFont="1" applyBorder="1" applyAlignment="1">
      <alignment horizontal="center" vertical="center"/>
    </xf>
    <xf numFmtId="0" fontId="52" fillId="0" borderId="95" xfId="7" applyFont="1" applyBorder="1" applyAlignment="1">
      <alignment horizontal="center" vertical="center"/>
    </xf>
    <xf numFmtId="0" fontId="39"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cellXfs>
  <cellStyles count="13">
    <cellStyle name="Comma" xfId="6" builtinId="3"/>
    <cellStyle name="Comma 10 3" xfId="5" xr:uid="{1C1C1E5E-DA75-4111-AA7F-2BDC6B541EAC}"/>
    <cellStyle name="Comma 15 10" xfId="1" xr:uid="{5C0DDD7C-55E9-417D-A5C9-37D88B66CDE7}"/>
    <cellStyle name="Comma 2 12" xfId="11" xr:uid="{DE995F93-6E36-4C12-B1D6-CFA79D4B5A20}"/>
    <cellStyle name="Comma 30" xfId="4" xr:uid="{E12EA4D7-D871-4179-ACCC-48CBA8F13510}"/>
    <cellStyle name="Comma 30 2" xfId="12" xr:uid="{D0820EC9-5373-414F-B90F-F74BF59D14CB}"/>
    <cellStyle name="Hyperlink" xfId="10" builtinId="8"/>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9">
    <dxf>
      <font>
        <color rgb="FF00B050"/>
      </font>
      <fill>
        <patternFill>
          <fgColor auto="1"/>
          <bgColor theme="6" tint="0.79998168889431442"/>
        </patternFill>
      </fill>
    </dxf>
    <dxf>
      <font>
        <color rgb="FFFF0000"/>
      </font>
      <fill>
        <patternFill>
          <bgColor rgb="FFFF9B9B"/>
        </patternFill>
      </fill>
    </dxf>
    <dxf>
      <font>
        <color rgb="FF00B050"/>
      </font>
      <fill>
        <patternFill>
          <fgColor auto="1"/>
          <bgColor theme="6" tint="0.79998168889431442"/>
        </patternFill>
      </fill>
    </dxf>
    <dxf>
      <font>
        <color rgb="FFFF0000"/>
      </font>
      <fill>
        <patternFill>
          <bgColor rgb="FFFF9B9B"/>
        </patternFill>
      </fill>
    </dxf>
    <dxf>
      <font>
        <color rgb="FF00B050"/>
      </font>
      <fill>
        <patternFill>
          <fgColor auto="1"/>
          <bgColor theme="6" tint="0.79998168889431442"/>
        </patternFill>
      </fill>
    </dxf>
    <dxf>
      <font>
        <color rgb="FFFF0000"/>
      </font>
      <fill>
        <patternFill>
          <bgColor rgb="FFFF9B9B"/>
        </patternFill>
      </fill>
    </dxf>
    <dxf>
      <font>
        <color rgb="FF00B050"/>
      </font>
      <fill>
        <patternFill>
          <fgColor auto="1"/>
          <bgColor theme="6" tint="0.79998168889431442"/>
        </patternFill>
      </fill>
    </dxf>
    <dxf>
      <font>
        <color rgb="FFFF0000"/>
      </font>
      <fill>
        <patternFill>
          <bgColor rgb="FFFF9B9B"/>
        </patternFill>
      </fill>
    </dxf>
    <dxf>
      <fill>
        <patternFill>
          <bgColor theme="5" tint="0.39994506668294322"/>
        </patternFill>
      </fill>
    </dxf>
  </dxfs>
  <tableStyles count="0" defaultTableStyle="TableStyleMedium2" defaultPivotStyle="PivotStyleLight16"/>
  <colors>
    <mruColors>
      <color rgb="FFF2DCDB"/>
      <color rgb="FF963634"/>
      <color rgb="FFE6B8B7"/>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317500</xdr:colOff>
      <xdr:row>0</xdr:row>
      <xdr:rowOff>0</xdr:rowOff>
    </xdr:from>
    <xdr:to>
      <xdr:col>11</xdr:col>
      <xdr:colOff>968375</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569450" y="0"/>
          <a:ext cx="16764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ecisions.citt-tcce.gc.ca/citt-tcce/a/fr/item/492057/index.do?&amp;iframe=true" TargetMode="External"/><Relationship Id="rId1" Type="http://schemas.openxmlformats.org/officeDocument/2006/relationships/hyperlink" Target="https://decisions.citt-tcce.gc.ca/citt-tcce/a/en/item/492057/index.do?&amp;iframe=tru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F34"/>
  <sheetViews>
    <sheetView showGridLines="0" zoomScaleNormal="100" workbookViewId="0"/>
  </sheetViews>
  <sheetFormatPr defaultColWidth="9.44140625" defaultRowHeight="14.4" x14ac:dyDescent="0.3"/>
  <cols>
    <col min="1" max="1" width="24.44140625" style="235" bestFit="1" customWidth="1"/>
    <col min="2" max="2" width="20.5546875" style="161" bestFit="1" customWidth="1"/>
    <col min="3" max="3" width="22.44140625" style="161" bestFit="1" customWidth="1"/>
    <col min="4" max="4" width="12.44140625" style="161" bestFit="1" customWidth="1"/>
    <col min="5" max="16384" width="9.44140625" style="161"/>
  </cols>
  <sheetData>
    <row r="1" spans="1:6" s="234" customFormat="1" x14ac:dyDescent="0.3">
      <c r="A1" s="286" t="s">
        <v>127</v>
      </c>
      <c r="B1" s="286" t="s">
        <v>126</v>
      </c>
      <c r="C1" s="286" t="s">
        <v>128</v>
      </c>
      <c r="F1" s="286" t="s">
        <v>265</v>
      </c>
    </row>
    <row r="2" spans="1:6" x14ac:dyDescent="0.3">
      <c r="A2" s="235" t="s">
        <v>129</v>
      </c>
      <c r="B2" s="161" t="s">
        <v>667</v>
      </c>
      <c r="C2" s="161" t="str">
        <f>B2</f>
        <v>RR-2025-007</v>
      </c>
      <c r="F2" s="161" t="s">
        <v>350</v>
      </c>
    </row>
    <row r="3" spans="1:6" x14ac:dyDescent="0.3">
      <c r="A3" s="235" t="s">
        <v>130</v>
      </c>
      <c r="B3" s="150" t="s">
        <v>747</v>
      </c>
      <c r="C3" s="150" t="s">
        <v>746</v>
      </c>
      <c r="F3" s="161" t="s">
        <v>480</v>
      </c>
    </row>
    <row r="4" spans="1:6" x14ac:dyDescent="0.3">
      <c r="A4" s="235" t="s">
        <v>292</v>
      </c>
      <c r="B4" s="161" t="s">
        <v>632</v>
      </c>
      <c r="C4" s="161" t="s">
        <v>633</v>
      </c>
      <c r="F4" s="161" t="s">
        <v>481</v>
      </c>
    </row>
    <row r="5" spans="1:6" ht="43.2" x14ac:dyDescent="0.3">
      <c r="A5" s="236" t="s">
        <v>626</v>
      </c>
      <c r="B5" s="150" t="s">
        <v>704</v>
      </c>
      <c r="C5" s="150" t="s">
        <v>705</v>
      </c>
      <c r="D5" s="161" t="s">
        <v>614</v>
      </c>
    </row>
    <row r="6" spans="1:6" x14ac:dyDescent="0.3">
      <c r="A6" s="237" t="s">
        <v>545</v>
      </c>
      <c r="B6" s="238">
        <v>2023</v>
      </c>
      <c r="C6" s="238">
        <f>B6</f>
        <v>2023</v>
      </c>
      <c r="F6" s="211" t="s">
        <v>508</v>
      </c>
    </row>
    <row r="7" spans="1:6" x14ac:dyDescent="0.3">
      <c r="A7" s="237" t="s">
        <v>546</v>
      </c>
      <c r="B7" s="239" t="s">
        <v>706</v>
      </c>
      <c r="C7" s="307" t="s">
        <v>707</v>
      </c>
      <c r="F7" s="161" t="s">
        <v>622</v>
      </c>
    </row>
    <row r="8" spans="1:6" x14ac:dyDescent="0.3">
      <c r="A8" s="237" t="s">
        <v>547</v>
      </c>
      <c r="B8" s="238">
        <v>2026</v>
      </c>
      <c r="C8" s="238">
        <f>B8</f>
        <v>2026</v>
      </c>
      <c r="F8" s="161" t="s">
        <v>621</v>
      </c>
    </row>
    <row r="9" spans="1:6" x14ac:dyDescent="0.3">
      <c r="A9" s="235" t="s">
        <v>482</v>
      </c>
      <c r="B9" s="150" t="s">
        <v>668</v>
      </c>
      <c r="C9" s="150" t="s">
        <v>670</v>
      </c>
      <c r="F9" s="212" t="s">
        <v>532</v>
      </c>
    </row>
    <row r="10" spans="1:6" x14ac:dyDescent="0.3">
      <c r="A10" s="235" t="s">
        <v>483</v>
      </c>
      <c r="B10" s="150" t="s">
        <v>669</v>
      </c>
      <c r="C10" s="150" t="s">
        <v>671</v>
      </c>
    </row>
    <row r="11" spans="1:6" x14ac:dyDescent="0.3">
      <c r="A11" s="235" t="s">
        <v>250</v>
      </c>
      <c r="B11" s="240" t="s">
        <v>672</v>
      </c>
      <c r="C11" s="239" t="s">
        <v>673</v>
      </c>
    </row>
    <row r="13" spans="1:6" x14ac:dyDescent="0.3">
      <c r="A13" s="235" t="s">
        <v>573</v>
      </c>
      <c r="B13" s="161" t="s">
        <v>674</v>
      </c>
      <c r="C13" s="161" t="s">
        <v>675</v>
      </c>
      <c r="D13" s="161" t="s">
        <v>676</v>
      </c>
    </row>
    <row r="14" spans="1:6" x14ac:dyDescent="0.3">
      <c r="A14" s="235" t="s">
        <v>574</v>
      </c>
      <c r="B14" s="161" t="s">
        <v>677</v>
      </c>
      <c r="C14" s="161" t="s">
        <v>678</v>
      </c>
      <c r="D14" s="161" t="s">
        <v>703</v>
      </c>
    </row>
    <row r="15" spans="1:6" x14ac:dyDescent="0.3">
      <c r="C15" s="332"/>
    </row>
    <row r="16" spans="1:6" ht="409.6" x14ac:dyDescent="0.3">
      <c r="A16" s="235" t="s">
        <v>252</v>
      </c>
      <c r="B16" s="333" t="s">
        <v>785</v>
      </c>
      <c r="C16" s="331" t="s">
        <v>786</v>
      </c>
    </row>
    <row r="17" spans="1:4" x14ac:dyDescent="0.3">
      <c r="A17" s="241" t="s">
        <v>544</v>
      </c>
      <c r="B17" s="333"/>
      <c r="C17" s="333"/>
    </row>
    <row r="19" spans="1:4" x14ac:dyDescent="0.3">
      <c r="A19" s="235" t="s">
        <v>260</v>
      </c>
      <c r="B19" s="242" t="s">
        <v>490</v>
      </c>
      <c r="C19" s="242" t="s">
        <v>490</v>
      </c>
    </row>
    <row r="20" spans="1:4" ht="409.5" customHeight="1" x14ac:dyDescent="0.3">
      <c r="A20" s="235" t="s">
        <v>261</v>
      </c>
      <c r="B20" s="335" t="s">
        <v>681</v>
      </c>
    </row>
    <row r="21" spans="1:4" x14ac:dyDescent="0.3">
      <c r="A21" s="235" t="s">
        <v>262</v>
      </c>
      <c r="B21" s="239" t="s">
        <v>572</v>
      </c>
    </row>
    <row r="23" spans="1:4" x14ac:dyDescent="0.3">
      <c r="A23" s="235" t="s">
        <v>509</v>
      </c>
      <c r="B23" s="150" t="s">
        <v>548</v>
      </c>
      <c r="C23" s="150" t="s">
        <v>548</v>
      </c>
    </row>
    <row r="24" spans="1:4" x14ac:dyDescent="0.3">
      <c r="A24" s="235" t="s">
        <v>510</v>
      </c>
      <c r="B24" s="150" t="s">
        <v>549</v>
      </c>
      <c r="C24" s="150" t="s">
        <v>549</v>
      </c>
    </row>
    <row r="26" spans="1:4" x14ac:dyDescent="0.3">
      <c r="A26" s="235" t="s">
        <v>145</v>
      </c>
      <c r="B26" s="150" t="s">
        <v>689</v>
      </c>
      <c r="C26" s="150" t="s">
        <v>690</v>
      </c>
    </row>
    <row r="27" spans="1:4" x14ac:dyDescent="0.3">
      <c r="A27" s="235" t="s">
        <v>489</v>
      </c>
      <c r="B27" s="150" t="s">
        <v>550</v>
      </c>
      <c r="C27" s="150" t="s">
        <v>608</v>
      </c>
    </row>
    <row r="29" spans="1:4" x14ac:dyDescent="0.3">
      <c r="A29" s="519" t="s">
        <v>589</v>
      </c>
      <c r="B29" s="519"/>
      <c r="C29" s="519"/>
      <c r="D29" s="519"/>
    </row>
    <row r="30" spans="1:4" x14ac:dyDescent="0.3">
      <c r="A30" s="235" t="s">
        <v>653</v>
      </c>
      <c r="B30" s="161" t="s">
        <v>590</v>
      </c>
      <c r="C30" s="161" t="s">
        <v>591</v>
      </c>
      <c r="D30" s="235" t="str">
        <f>IF(Intro!$G$21="English",B30,C30)</f>
        <v>Yes</v>
      </c>
    </row>
    <row r="31" spans="1:4" x14ac:dyDescent="0.3">
      <c r="B31" s="161" t="s">
        <v>517</v>
      </c>
      <c r="C31" s="161" t="s">
        <v>518</v>
      </c>
      <c r="D31" s="235" t="str">
        <f>IF(Intro!$G$21="English",B31,C31)</f>
        <v>No</v>
      </c>
    </row>
    <row r="32" spans="1:4" x14ac:dyDescent="0.3">
      <c r="D32" s="235"/>
    </row>
    <row r="33" spans="1:4" x14ac:dyDescent="0.3">
      <c r="A33" s="235" t="s">
        <v>597</v>
      </c>
      <c r="B33" s="151" t="s">
        <v>517</v>
      </c>
      <c r="C33" s="151" t="s">
        <v>518</v>
      </c>
      <c r="D33" s="293" t="str">
        <f>IF(Intro!G$21="english",B33,C33)</f>
        <v>No</v>
      </c>
    </row>
    <row r="34" spans="1:4" x14ac:dyDescent="0.3">
      <c r="B34" s="151" t="s">
        <v>520</v>
      </c>
      <c r="C34" s="151" t="s">
        <v>521</v>
      </c>
      <c r="D34" s="293" t="str">
        <f>IF(Intro!G$21="english",B34,C34)</f>
        <v>Yes, modify the amounts or explain below.</v>
      </c>
    </row>
  </sheetData>
  <sheetProtection algorithmName="SHA-512" hashValue="lQYPfo1hb9lZAsh4nOn2vhxTC/ivQBBPFBA/XHeUrvxwNsNpywY1yQQnVPVBgGSs8arph/ejrHIMxv+u8kYenQ==" saltValue="o5ktObmqV/lTXcKtBCkRyA==" spinCount="100000" sheet="1" objects="1" scenarios="1" selectLockedCells="1"/>
  <mergeCells count="1">
    <mergeCell ref="A29:D29"/>
  </mergeCells>
  <phoneticPr fontId="18" type="noConversion"/>
  <dataValidations disablePrompts="1" count="2">
    <dataValidation type="list" allowBlank="1" showInputMessage="1" showErrorMessage="1" sqref="C4" xr:uid="{BE3AC48C-3B34-4AFE-96A8-11342E7566BB}">
      <formula1>"le dumping, le dumping et le subventionnement"</formula1>
    </dataValidation>
    <dataValidation type="list" allowBlank="1" showInputMessage="1" showErrorMessage="1" sqref="B4" xr:uid="{39DA7854-0CDF-4D20-A68F-B1E2F56D8FFD}">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7"/>
  <sheetViews>
    <sheetView showGridLines="0" zoomScaleNormal="100" workbookViewId="0"/>
  </sheetViews>
  <sheetFormatPr defaultColWidth="9.44140625" defaultRowHeight="14.4" x14ac:dyDescent="0.3"/>
  <cols>
    <col min="1" max="1" width="1.5546875" style="12" customWidth="1"/>
    <col min="2" max="12" width="14.5546875" style="22" customWidth="1"/>
    <col min="13" max="13" width="14.5546875" style="1" customWidth="1"/>
    <col min="14" max="14" width="14.5546875" style="2" customWidth="1"/>
    <col min="15" max="16" width="14.5546875" style="2" hidden="1" customWidth="1"/>
    <col min="17" max="17" width="9.44140625" style="2" customWidth="1"/>
    <col min="18" max="16384" width="9.44140625" style="2"/>
  </cols>
  <sheetData>
    <row r="1" spans="1:16" x14ac:dyDescent="0.3">
      <c r="O1" s="2" t="s">
        <v>625</v>
      </c>
      <c r="P1" s="2" t="s">
        <v>625</v>
      </c>
    </row>
    <row r="2" spans="1:16" x14ac:dyDescent="0.3">
      <c r="B2" s="23" t="str">
        <f>'Pro 1'!B2</f>
        <v>PROTECTED</v>
      </c>
      <c r="C2" s="23"/>
      <c r="O2" s="3" t="s">
        <v>126</v>
      </c>
      <c r="P2" s="3" t="s">
        <v>128</v>
      </c>
    </row>
    <row r="3" spans="1:16" x14ac:dyDescent="0.3">
      <c r="B3" s="24"/>
      <c r="C3" s="24"/>
      <c r="O3" s="7"/>
      <c r="P3" s="7"/>
    </row>
    <row r="4" spans="1:16" s="7" customFormat="1" x14ac:dyDescent="0.3">
      <c r="A4" s="18"/>
      <c r="B4" s="619" t="str">
        <f>Info!B4</f>
        <v>PRODUCERS' QUESTIONNAIRE</v>
      </c>
      <c r="C4" s="619"/>
      <c r="D4" s="619"/>
      <c r="E4" s="619"/>
      <c r="F4" s="619"/>
      <c r="G4" s="619"/>
      <c r="H4" s="619"/>
      <c r="I4" s="619"/>
      <c r="J4" s="619"/>
      <c r="K4" s="619"/>
      <c r="L4" s="619"/>
      <c r="M4" s="19"/>
      <c r="N4" s="19"/>
      <c r="O4" s="15"/>
      <c r="P4" s="15"/>
    </row>
    <row r="5" spans="1:16" s="7" customFormat="1" x14ac:dyDescent="0.3">
      <c r="A5" s="18"/>
      <c r="B5" s="619" t="str">
        <f>Info!B5</f>
        <v>RR-2025-007</v>
      </c>
      <c r="C5" s="619"/>
      <c r="D5" s="619"/>
      <c r="E5" s="619"/>
      <c r="F5" s="619"/>
      <c r="G5" s="619"/>
      <c r="H5" s="619"/>
      <c r="I5" s="619"/>
      <c r="J5" s="619"/>
      <c r="K5" s="619"/>
      <c r="L5" s="619"/>
      <c r="M5" s="19"/>
      <c r="N5" s="19"/>
      <c r="O5" s="15"/>
      <c r="P5" s="15"/>
    </row>
    <row r="6" spans="1:16" s="16" customFormat="1" x14ac:dyDescent="0.3">
      <c r="A6" s="18"/>
      <c r="B6" s="619" t="str">
        <f>Info!B6</f>
        <v>HEAVY PLATE</v>
      </c>
      <c r="C6" s="619"/>
      <c r="D6" s="619"/>
      <c r="E6" s="619"/>
      <c r="F6" s="619"/>
      <c r="G6" s="619"/>
      <c r="H6" s="619"/>
      <c r="I6" s="619"/>
      <c r="J6" s="619"/>
      <c r="K6" s="619"/>
      <c r="L6" s="619"/>
      <c r="M6" s="15"/>
      <c r="N6" s="15"/>
      <c r="O6" s="17"/>
      <c r="P6" s="17"/>
    </row>
    <row r="7" spans="1:16" s="16" customFormat="1" x14ac:dyDescent="0.3">
      <c r="A7" s="18"/>
      <c r="B7" s="34"/>
      <c r="C7" s="34"/>
      <c r="D7" s="34"/>
      <c r="E7" s="34"/>
      <c r="F7" s="34"/>
      <c r="G7" s="34"/>
      <c r="H7" s="34"/>
      <c r="I7" s="34"/>
      <c r="J7" s="34"/>
      <c r="K7" s="34"/>
      <c r="L7" s="34"/>
      <c r="M7" s="15"/>
      <c r="N7" s="15"/>
      <c r="O7" s="5"/>
    </row>
    <row r="8" spans="1:16" s="16" customFormat="1" ht="14.25" customHeight="1" x14ac:dyDescent="0.3">
      <c r="A8" s="18"/>
      <c r="B8" s="696" t="str">
        <f>Public!B8</f>
        <v>The following questions refer to the goods as defined in the product description on the Intro tab.</v>
      </c>
      <c r="C8" s="696"/>
      <c r="D8" s="696"/>
      <c r="E8" s="696"/>
      <c r="F8" s="696"/>
      <c r="G8" s="696"/>
      <c r="H8" s="696"/>
      <c r="I8" s="696"/>
      <c r="J8" s="696"/>
      <c r="K8" s="696"/>
      <c r="L8" s="696"/>
      <c r="M8" s="15"/>
      <c r="N8" s="15"/>
      <c r="O8" s="17"/>
      <c r="P8" s="17"/>
    </row>
    <row r="9" spans="1:16" s="16" customFormat="1" x14ac:dyDescent="0.3">
      <c r="A9" s="18"/>
      <c r="B9" s="710" t="str">
        <f>Public!B9</f>
        <v xml:space="preserve">Product information and a glossary of terms can be found in the Info tab.
</v>
      </c>
      <c r="C9" s="710"/>
      <c r="D9" s="710"/>
      <c r="E9" s="710"/>
      <c r="F9" s="710"/>
      <c r="G9" s="710"/>
      <c r="H9" s="710"/>
      <c r="I9" s="710"/>
      <c r="J9" s="710"/>
      <c r="K9" s="710"/>
      <c r="L9" s="710"/>
      <c r="M9" s="15"/>
      <c r="N9" s="15"/>
      <c r="O9" s="17"/>
    </row>
    <row r="10" spans="1:16" s="16" customFormat="1" x14ac:dyDescent="0.3">
      <c r="A10" s="18"/>
      <c r="B10" s="710" t="str">
        <f>'Pro 1'!B10</f>
        <v xml:space="preserve">Use the AddPro tab if more space is needed.
</v>
      </c>
      <c r="C10" s="710"/>
      <c r="D10" s="710"/>
      <c r="E10" s="710"/>
      <c r="F10" s="710"/>
      <c r="G10" s="710"/>
      <c r="H10" s="710"/>
      <c r="I10" s="710"/>
      <c r="J10" s="710"/>
      <c r="K10" s="710"/>
      <c r="L10" s="710"/>
      <c r="M10" s="15"/>
      <c r="N10" s="15"/>
      <c r="O10" s="17"/>
      <c r="P10" s="17"/>
    </row>
    <row r="11" spans="1:16" s="8" customFormat="1" x14ac:dyDescent="0.3">
      <c r="A11" s="18"/>
      <c r="B11" s="25"/>
      <c r="C11" s="25"/>
      <c r="D11" s="26"/>
      <c r="E11" s="26"/>
      <c r="F11" s="26"/>
      <c r="G11" s="26"/>
      <c r="H11" s="26"/>
      <c r="I11" s="26"/>
      <c r="J11" s="26"/>
      <c r="K11" s="26"/>
      <c r="L11" s="26"/>
      <c r="O11" s="9"/>
      <c r="P11" s="9"/>
    </row>
    <row r="12" spans="1:16" x14ac:dyDescent="0.3">
      <c r="B12" s="736" t="str">
        <f>IF(Intro!$G$21="English",O12,P12)</f>
        <v>NEGATIVE EFFECTS OF RESCISSION</v>
      </c>
      <c r="C12" s="737"/>
      <c r="D12" s="737"/>
      <c r="E12" s="737"/>
      <c r="F12" s="737"/>
      <c r="G12" s="737"/>
      <c r="H12" s="737"/>
      <c r="I12" s="737"/>
      <c r="J12" s="737"/>
      <c r="K12" s="737"/>
      <c r="L12" s="738"/>
      <c r="M12" s="151"/>
      <c r="O12" s="2" t="s">
        <v>526</v>
      </c>
      <c r="P12" s="2" t="s">
        <v>527</v>
      </c>
    </row>
    <row r="13" spans="1:16" x14ac:dyDescent="0.3">
      <c r="B13" s="739" t="s">
        <v>18</v>
      </c>
      <c r="C13" s="740"/>
      <c r="D13" s="740"/>
      <c r="E13" s="740"/>
      <c r="F13" s="740"/>
      <c r="G13" s="740"/>
      <c r="H13" s="740"/>
      <c r="I13" s="740"/>
      <c r="J13" s="740"/>
      <c r="K13" s="740"/>
      <c r="L13" s="741"/>
      <c r="M13" s="2"/>
    </row>
    <row r="14" spans="1:16" s="151" customFormat="1" x14ac:dyDescent="0.3">
      <c r="A14" s="249"/>
      <c r="B14" s="208"/>
      <c r="C14" s="202"/>
      <c r="D14" s="202"/>
      <c r="E14" s="202"/>
      <c r="F14" s="202"/>
      <c r="G14" s="202"/>
      <c r="H14" s="202"/>
      <c r="I14" s="202"/>
      <c r="J14" s="202"/>
      <c r="K14" s="202"/>
      <c r="L14" s="203"/>
    </row>
    <row r="15" spans="1:16" s="151" customFormat="1" x14ac:dyDescent="0.3">
      <c r="A15" s="249"/>
      <c r="B15" s="677" t="str">
        <f>IF(Intro!$G$21="English",O15,P15)</f>
        <v>Identify and explain any negative effects on any of the following factors in the next two years if the finding or order is rescinded. Provide supporting documents to the extent available.</v>
      </c>
      <c r="C15" s="678"/>
      <c r="D15" s="678"/>
      <c r="E15" s="678"/>
      <c r="F15" s="678"/>
      <c r="G15" s="678"/>
      <c r="H15" s="678"/>
      <c r="I15" s="678"/>
      <c r="J15" s="678"/>
      <c r="K15" s="678"/>
      <c r="L15" s="679"/>
      <c r="O15" s="151" t="s">
        <v>523</v>
      </c>
      <c r="P15" s="151" t="s">
        <v>522</v>
      </c>
    </row>
    <row r="16" spans="1:16" s="151" customFormat="1" x14ac:dyDescent="0.3">
      <c r="A16" s="249"/>
      <c r="B16" s="677"/>
      <c r="C16" s="678"/>
      <c r="D16" s="678"/>
      <c r="E16" s="678"/>
      <c r="F16" s="678"/>
      <c r="G16" s="678"/>
      <c r="H16" s="678"/>
      <c r="I16" s="678"/>
      <c r="J16" s="678"/>
      <c r="K16" s="678"/>
      <c r="L16" s="679"/>
      <c r="O16" s="150" t="s">
        <v>294</v>
      </c>
      <c r="P16" s="150" t="s">
        <v>592</v>
      </c>
    </row>
    <row r="17" spans="1:16" s="151" customFormat="1" x14ac:dyDescent="0.3">
      <c r="A17" s="249"/>
      <c r="B17" s="208"/>
      <c r="C17" s="202"/>
      <c r="D17" s="202"/>
      <c r="E17" s="202"/>
      <c r="F17" s="202"/>
      <c r="G17" s="202"/>
      <c r="H17" s="202"/>
      <c r="I17" s="202"/>
      <c r="J17" s="202"/>
      <c r="K17" s="202"/>
      <c r="L17" s="203"/>
    </row>
    <row r="18" spans="1:16" s="151" customFormat="1" ht="14.25" customHeight="1" x14ac:dyDescent="0.3">
      <c r="A18" s="249"/>
      <c r="B18" s="896" t="str">
        <f>IF(Intro!$G$21="English",O18,P18)</f>
        <v>Return on investment</v>
      </c>
      <c r="C18" s="897"/>
      <c r="D18" s="585"/>
      <c r="E18" s="586"/>
      <c r="F18" s="586"/>
      <c r="G18" s="586"/>
      <c r="H18" s="586"/>
      <c r="I18" s="586"/>
      <c r="J18" s="586"/>
      <c r="K18" s="586"/>
      <c r="L18" s="587"/>
      <c r="O18" s="11" t="s">
        <v>84</v>
      </c>
      <c r="P18" s="151" t="s">
        <v>85</v>
      </c>
    </row>
    <row r="19" spans="1:16" s="151" customFormat="1" x14ac:dyDescent="0.3">
      <c r="A19" s="249"/>
      <c r="B19" s="898"/>
      <c r="C19" s="899"/>
      <c r="D19" s="683"/>
      <c r="E19" s="684"/>
      <c r="F19" s="684"/>
      <c r="G19" s="684"/>
      <c r="H19" s="684"/>
      <c r="I19" s="684"/>
      <c r="J19" s="684"/>
      <c r="K19" s="684"/>
      <c r="L19" s="685"/>
      <c r="O19" s="11"/>
    </row>
    <row r="20" spans="1:16" s="151" customFormat="1" x14ac:dyDescent="0.3">
      <c r="A20" s="249"/>
      <c r="B20" s="906" t="str">
        <f>IF(Intro!$G$21="English",$O$16,$P$16)</f>
        <v>Select Yes or No</v>
      </c>
      <c r="C20" s="907"/>
      <c r="D20" s="683"/>
      <c r="E20" s="684"/>
      <c r="F20" s="684"/>
      <c r="G20" s="684"/>
      <c r="H20" s="684"/>
      <c r="I20" s="684"/>
      <c r="J20" s="684"/>
      <c r="K20" s="684"/>
      <c r="L20" s="685"/>
      <c r="O20" s="11"/>
    </row>
    <row r="21" spans="1:16" s="151" customFormat="1" x14ac:dyDescent="0.3">
      <c r="A21" s="249"/>
      <c r="B21" s="913"/>
      <c r="C21" s="914"/>
      <c r="D21" s="683"/>
      <c r="E21" s="684"/>
      <c r="F21" s="684"/>
      <c r="G21" s="684"/>
      <c r="H21" s="684"/>
      <c r="I21" s="684"/>
      <c r="J21" s="684"/>
      <c r="K21" s="684"/>
      <c r="L21" s="685"/>
      <c r="O21" s="11"/>
    </row>
    <row r="22" spans="1:16" s="151" customFormat="1" x14ac:dyDescent="0.3">
      <c r="A22" s="249"/>
      <c r="B22" s="908"/>
      <c r="C22" s="543"/>
      <c r="D22" s="683"/>
      <c r="E22" s="684"/>
      <c r="F22" s="684"/>
      <c r="G22" s="684"/>
      <c r="H22" s="684"/>
      <c r="I22" s="684"/>
      <c r="J22" s="684"/>
      <c r="K22" s="684"/>
      <c r="L22" s="685"/>
      <c r="O22" s="11"/>
    </row>
    <row r="23" spans="1:16" s="150" customFormat="1" x14ac:dyDescent="0.3">
      <c r="A23" s="41"/>
      <c r="B23" s="902"/>
      <c r="C23" s="903"/>
      <c r="D23" s="683"/>
      <c r="E23" s="684"/>
      <c r="F23" s="684"/>
      <c r="G23" s="684"/>
      <c r="H23" s="684"/>
      <c r="I23" s="684"/>
      <c r="J23" s="684"/>
      <c r="K23" s="684"/>
      <c r="L23" s="685"/>
      <c r="O23" s="164"/>
    </row>
    <row r="24" spans="1:16" s="150" customFormat="1" x14ac:dyDescent="0.3">
      <c r="A24" s="41"/>
      <c r="B24" s="900"/>
      <c r="C24" s="901"/>
      <c r="D24" s="683"/>
      <c r="E24" s="684"/>
      <c r="F24" s="684"/>
      <c r="G24" s="684"/>
      <c r="H24" s="684"/>
      <c r="I24" s="684"/>
      <c r="J24" s="684"/>
      <c r="K24" s="684"/>
      <c r="L24" s="685"/>
      <c r="O24" s="164"/>
    </row>
    <row r="25" spans="1:16" s="150" customFormat="1" x14ac:dyDescent="0.3">
      <c r="A25" s="41"/>
      <c r="B25" s="900"/>
      <c r="C25" s="901"/>
      <c r="D25" s="683"/>
      <c r="E25" s="684"/>
      <c r="F25" s="684"/>
      <c r="G25" s="684"/>
      <c r="H25" s="684"/>
      <c r="I25" s="684"/>
      <c r="J25" s="684"/>
      <c r="K25" s="684"/>
      <c r="L25" s="685"/>
      <c r="O25" s="164"/>
    </row>
    <row r="26" spans="1:16" s="150" customFormat="1" x14ac:dyDescent="0.3">
      <c r="A26" s="41"/>
      <c r="B26" s="900"/>
      <c r="C26" s="901"/>
      <c r="D26" s="683"/>
      <c r="E26" s="684"/>
      <c r="F26" s="684"/>
      <c r="G26" s="684"/>
      <c r="H26" s="684"/>
      <c r="I26" s="684"/>
      <c r="J26" s="684"/>
      <c r="K26" s="684"/>
      <c r="L26" s="685"/>
      <c r="O26" s="164"/>
    </row>
    <row r="27" spans="1:16" s="151" customFormat="1" x14ac:dyDescent="0.3">
      <c r="A27" s="249"/>
      <c r="B27" s="904"/>
      <c r="C27" s="905"/>
      <c r="D27" s="588"/>
      <c r="E27" s="589"/>
      <c r="F27" s="589"/>
      <c r="G27" s="589"/>
      <c r="H27" s="589"/>
      <c r="I27" s="589"/>
      <c r="J27" s="589"/>
      <c r="K27" s="589"/>
      <c r="L27" s="590"/>
      <c r="O27" s="11"/>
    </row>
    <row r="28" spans="1:16" s="151" customFormat="1" x14ac:dyDescent="0.3">
      <c r="A28" s="249"/>
      <c r="B28" s="896" t="str">
        <f>IF(Intro!$G$21="English",O28,P28)</f>
        <v>Growth</v>
      </c>
      <c r="C28" s="897"/>
      <c r="D28" s="585"/>
      <c r="E28" s="586"/>
      <c r="F28" s="586"/>
      <c r="G28" s="586"/>
      <c r="H28" s="586"/>
      <c r="I28" s="586"/>
      <c r="J28" s="586"/>
      <c r="K28" s="586"/>
      <c r="L28" s="587"/>
      <c r="O28" s="11" t="s">
        <v>86</v>
      </c>
      <c r="P28" s="11" t="s">
        <v>87</v>
      </c>
    </row>
    <row r="29" spans="1:16" s="151" customFormat="1" x14ac:dyDescent="0.3">
      <c r="A29" s="249"/>
      <c r="B29" s="898"/>
      <c r="C29" s="899"/>
      <c r="D29" s="683"/>
      <c r="E29" s="684"/>
      <c r="F29" s="684"/>
      <c r="G29" s="684"/>
      <c r="H29" s="684"/>
      <c r="I29" s="684"/>
      <c r="J29" s="684"/>
      <c r="K29" s="684"/>
      <c r="L29" s="685"/>
      <c r="O29" s="11"/>
    </row>
    <row r="30" spans="1:16" s="151" customFormat="1" x14ac:dyDescent="0.3">
      <c r="A30" s="249"/>
      <c r="B30" s="906" t="str">
        <f>IF(Intro!$G$21="English",$O$16,$P$16)</f>
        <v>Select Yes or No</v>
      </c>
      <c r="C30" s="907"/>
      <c r="D30" s="683"/>
      <c r="E30" s="684"/>
      <c r="F30" s="684"/>
      <c r="G30" s="684"/>
      <c r="H30" s="684"/>
      <c r="I30" s="684"/>
      <c r="J30" s="684"/>
      <c r="K30" s="684"/>
      <c r="L30" s="685"/>
      <c r="O30" s="11"/>
    </row>
    <row r="31" spans="1:16" s="151" customFormat="1" x14ac:dyDescent="0.3">
      <c r="A31" s="249"/>
      <c r="B31" s="906"/>
      <c r="C31" s="907"/>
      <c r="D31" s="683"/>
      <c r="E31" s="684"/>
      <c r="F31" s="684"/>
      <c r="G31" s="684"/>
      <c r="H31" s="684"/>
      <c r="I31" s="684"/>
      <c r="J31" s="684"/>
      <c r="K31" s="684"/>
      <c r="L31" s="685"/>
      <c r="O31" s="11"/>
    </row>
    <row r="32" spans="1:16" s="151" customFormat="1" x14ac:dyDescent="0.3">
      <c r="A32" s="249"/>
      <c r="B32" s="908"/>
      <c r="C32" s="543"/>
      <c r="D32" s="683"/>
      <c r="E32" s="684"/>
      <c r="F32" s="684"/>
      <c r="G32" s="684"/>
      <c r="H32" s="684"/>
      <c r="I32" s="684"/>
      <c r="J32" s="684"/>
      <c r="K32" s="684"/>
      <c r="L32" s="685"/>
      <c r="O32" s="11"/>
    </row>
    <row r="33" spans="1:16" s="150" customFormat="1" x14ac:dyDescent="0.3">
      <c r="A33" s="41"/>
      <c r="B33" s="902"/>
      <c r="C33" s="903"/>
      <c r="D33" s="683"/>
      <c r="E33" s="684"/>
      <c r="F33" s="684"/>
      <c r="G33" s="684"/>
      <c r="H33" s="684"/>
      <c r="I33" s="684"/>
      <c r="J33" s="684"/>
      <c r="K33" s="684"/>
      <c r="L33" s="685"/>
      <c r="O33" s="164"/>
    </row>
    <row r="34" spans="1:16" s="150" customFormat="1" x14ac:dyDescent="0.3">
      <c r="A34" s="41"/>
      <c r="B34" s="900"/>
      <c r="C34" s="901"/>
      <c r="D34" s="683"/>
      <c r="E34" s="684"/>
      <c r="F34" s="684"/>
      <c r="G34" s="684"/>
      <c r="H34" s="684"/>
      <c r="I34" s="684"/>
      <c r="J34" s="684"/>
      <c r="K34" s="684"/>
      <c r="L34" s="685"/>
      <c r="O34" s="164"/>
    </row>
    <row r="35" spans="1:16" s="150" customFormat="1" x14ac:dyDescent="0.3">
      <c r="A35" s="41"/>
      <c r="B35" s="900"/>
      <c r="C35" s="901"/>
      <c r="D35" s="683"/>
      <c r="E35" s="684"/>
      <c r="F35" s="684"/>
      <c r="G35" s="684"/>
      <c r="H35" s="684"/>
      <c r="I35" s="684"/>
      <c r="J35" s="684"/>
      <c r="K35" s="684"/>
      <c r="L35" s="685"/>
      <c r="O35" s="164"/>
    </row>
    <row r="36" spans="1:16" s="150" customFormat="1" x14ac:dyDescent="0.3">
      <c r="A36" s="41"/>
      <c r="B36" s="900"/>
      <c r="C36" s="901"/>
      <c r="D36" s="683"/>
      <c r="E36" s="684"/>
      <c r="F36" s="684"/>
      <c r="G36" s="684"/>
      <c r="H36" s="684"/>
      <c r="I36" s="684"/>
      <c r="J36" s="684"/>
      <c r="K36" s="684"/>
      <c r="L36" s="685"/>
      <c r="O36" s="164"/>
    </row>
    <row r="37" spans="1:16" s="151" customFormat="1" x14ac:dyDescent="0.3">
      <c r="A37" s="249"/>
      <c r="B37" s="904"/>
      <c r="C37" s="905"/>
      <c r="D37" s="588"/>
      <c r="E37" s="589"/>
      <c r="F37" s="589"/>
      <c r="G37" s="589"/>
      <c r="H37" s="589"/>
      <c r="I37" s="589"/>
      <c r="J37" s="589"/>
      <c r="K37" s="589"/>
      <c r="L37" s="590"/>
      <c r="O37" s="11"/>
    </row>
    <row r="38" spans="1:16" s="151" customFormat="1" ht="14.25" customHeight="1" x14ac:dyDescent="0.3">
      <c r="A38" s="249"/>
      <c r="B38" s="896" t="str">
        <f>IF(Intro!$G$21="English",O38,P38)</f>
        <v xml:space="preserve">Ability to raise capital </v>
      </c>
      <c r="C38" s="897"/>
      <c r="D38" s="585"/>
      <c r="E38" s="586"/>
      <c r="F38" s="586"/>
      <c r="G38" s="586"/>
      <c r="H38" s="586"/>
      <c r="I38" s="586"/>
      <c r="J38" s="586"/>
      <c r="K38" s="586"/>
      <c r="L38" s="587"/>
      <c r="O38" s="11" t="s">
        <v>88</v>
      </c>
      <c r="P38" s="11" t="s">
        <v>89</v>
      </c>
    </row>
    <row r="39" spans="1:16" s="151" customFormat="1" x14ac:dyDescent="0.3">
      <c r="A39" s="249"/>
      <c r="B39" s="898"/>
      <c r="C39" s="899"/>
      <c r="D39" s="683"/>
      <c r="E39" s="684"/>
      <c r="F39" s="684"/>
      <c r="G39" s="684"/>
      <c r="H39" s="684"/>
      <c r="I39" s="684"/>
      <c r="J39" s="684"/>
      <c r="K39" s="684"/>
      <c r="L39" s="685"/>
      <c r="O39" s="11"/>
    </row>
    <row r="40" spans="1:16" s="151" customFormat="1" x14ac:dyDescent="0.3">
      <c r="A40" s="249"/>
      <c r="B40" s="911" t="str">
        <f>IF(Intro!$G$21="English",$O$16,$P$16)</f>
        <v>Select Yes or No</v>
      </c>
      <c r="C40" s="912"/>
      <c r="D40" s="683"/>
      <c r="E40" s="684"/>
      <c r="F40" s="684"/>
      <c r="G40" s="684"/>
      <c r="H40" s="684"/>
      <c r="I40" s="684"/>
      <c r="J40" s="684"/>
      <c r="K40" s="684"/>
      <c r="L40" s="685"/>
      <c r="O40" s="11"/>
    </row>
    <row r="41" spans="1:16" s="151" customFormat="1" x14ac:dyDescent="0.3">
      <c r="A41" s="249"/>
      <c r="B41" s="911"/>
      <c r="C41" s="912"/>
      <c r="D41" s="683"/>
      <c r="E41" s="684"/>
      <c r="F41" s="684"/>
      <c r="G41" s="684"/>
      <c r="H41" s="684"/>
      <c r="I41" s="684"/>
      <c r="J41" s="684"/>
      <c r="K41" s="684"/>
      <c r="L41" s="685"/>
      <c r="O41" s="11"/>
    </row>
    <row r="42" spans="1:16" s="151" customFormat="1" x14ac:dyDescent="0.3">
      <c r="A42" s="249"/>
      <c r="B42" s="908"/>
      <c r="C42" s="543"/>
      <c r="D42" s="683"/>
      <c r="E42" s="684"/>
      <c r="F42" s="684"/>
      <c r="G42" s="684"/>
      <c r="H42" s="684"/>
      <c r="I42" s="684"/>
      <c r="J42" s="684"/>
      <c r="K42" s="684"/>
      <c r="L42" s="685"/>
      <c r="O42" s="11"/>
    </row>
    <row r="43" spans="1:16" s="150" customFormat="1" x14ac:dyDescent="0.3">
      <c r="A43" s="41"/>
      <c r="B43" s="902"/>
      <c r="C43" s="903"/>
      <c r="D43" s="683"/>
      <c r="E43" s="684"/>
      <c r="F43" s="684"/>
      <c r="G43" s="684"/>
      <c r="H43" s="684"/>
      <c r="I43" s="684"/>
      <c r="J43" s="684"/>
      <c r="K43" s="684"/>
      <c r="L43" s="685"/>
      <c r="O43" s="164"/>
    </row>
    <row r="44" spans="1:16" s="150" customFormat="1" x14ac:dyDescent="0.3">
      <c r="A44" s="41"/>
      <c r="B44" s="900"/>
      <c r="C44" s="901"/>
      <c r="D44" s="683"/>
      <c r="E44" s="684"/>
      <c r="F44" s="684"/>
      <c r="G44" s="684"/>
      <c r="H44" s="684"/>
      <c r="I44" s="684"/>
      <c r="J44" s="684"/>
      <c r="K44" s="684"/>
      <c r="L44" s="685"/>
      <c r="O44" s="164"/>
    </row>
    <row r="45" spans="1:16" s="150" customFormat="1" x14ac:dyDescent="0.3">
      <c r="A45" s="41"/>
      <c r="B45" s="900"/>
      <c r="C45" s="901"/>
      <c r="D45" s="683"/>
      <c r="E45" s="684"/>
      <c r="F45" s="684"/>
      <c r="G45" s="684"/>
      <c r="H45" s="684"/>
      <c r="I45" s="684"/>
      <c r="J45" s="684"/>
      <c r="K45" s="684"/>
      <c r="L45" s="685"/>
      <c r="O45" s="164"/>
    </row>
    <row r="46" spans="1:16" s="150" customFormat="1" x14ac:dyDescent="0.3">
      <c r="A46" s="41"/>
      <c r="B46" s="900"/>
      <c r="C46" s="901"/>
      <c r="D46" s="683"/>
      <c r="E46" s="684"/>
      <c r="F46" s="684"/>
      <c r="G46" s="684"/>
      <c r="H46" s="684"/>
      <c r="I46" s="684"/>
      <c r="J46" s="684"/>
      <c r="K46" s="684"/>
      <c r="L46" s="685"/>
      <c r="O46" s="164"/>
    </row>
    <row r="47" spans="1:16" s="151" customFormat="1" x14ac:dyDescent="0.3">
      <c r="A47" s="249"/>
      <c r="B47" s="904"/>
      <c r="C47" s="905"/>
      <c r="D47" s="588"/>
      <c r="E47" s="589"/>
      <c r="F47" s="589"/>
      <c r="G47" s="589"/>
      <c r="H47" s="589"/>
      <c r="I47" s="589"/>
      <c r="J47" s="589"/>
      <c r="K47" s="589"/>
      <c r="L47" s="590"/>
      <c r="O47" s="11"/>
    </row>
    <row r="48" spans="1:16" s="151" customFormat="1" ht="14.25" customHeight="1" x14ac:dyDescent="0.3">
      <c r="A48" s="249"/>
      <c r="B48" s="896" t="str">
        <f>IF(Intro!$G$21="English",O48,P48)</f>
        <v>Production Development Efforts</v>
      </c>
      <c r="C48" s="897"/>
      <c r="D48" s="585"/>
      <c r="E48" s="586"/>
      <c r="F48" s="586"/>
      <c r="G48" s="586"/>
      <c r="H48" s="586"/>
      <c r="I48" s="586"/>
      <c r="J48" s="586"/>
      <c r="K48" s="586"/>
      <c r="L48" s="587"/>
      <c r="O48" s="11" t="s">
        <v>90</v>
      </c>
      <c r="P48" s="11" t="s">
        <v>91</v>
      </c>
    </row>
    <row r="49" spans="1:16" s="151" customFormat="1" x14ac:dyDescent="0.3">
      <c r="A49" s="249"/>
      <c r="B49" s="898"/>
      <c r="C49" s="899"/>
      <c r="D49" s="683"/>
      <c r="E49" s="684"/>
      <c r="F49" s="684"/>
      <c r="G49" s="684"/>
      <c r="H49" s="684"/>
      <c r="I49" s="684"/>
      <c r="J49" s="684"/>
      <c r="K49" s="684"/>
      <c r="L49" s="685"/>
      <c r="O49" s="11"/>
    </row>
    <row r="50" spans="1:16" s="151" customFormat="1" x14ac:dyDescent="0.3">
      <c r="A50" s="249"/>
      <c r="B50" s="906" t="str">
        <f>IF(Intro!$G$21="English",$O$16,$P$16)</f>
        <v>Select Yes or No</v>
      </c>
      <c r="C50" s="907"/>
      <c r="D50" s="683"/>
      <c r="E50" s="684"/>
      <c r="F50" s="684"/>
      <c r="G50" s="684"/>
      <c r="H50" s="684"/>
      <c r="I50" s="684"/>
      <c r="J50" s="684"/>
      <c r="K50" s="684"/>
      <c r="L50" s="685"/>
      <c r="O50" s="11"/>
    </row>
    <row r="51" spans="1:16" s="151" customFormat="1" x14ac:dyDescent="0.3">
      <c r="A51" s="249"/>
      <c r="B51" s="906"/>
      <c r="C51" s="907"/>
      <c r="D51" s="683"/>
      <c r="E51" s="684"/>
      <c r="F51" s="684"/>
      <c r="G51" s="684"/>
      <c r="H51" s="684"/>
      <c r="I51" s="684"/>
      <c r="J51" s="684"/>
      <c r="K51" s="684"/>
      <c r="L51" s="685"/>
      <c r="O51" s="11"/>
    </row>
    <row r="52" spans="1:16" s="151" customFormat="1" x14ac:dyDescent="0.3">
      <c r="A52" s="249"/>
      <c r="B52" s="908"/>
      <c r="C52" s="543"/>
      <c r="D52" s="683"/>
      <c r="E52" s="684"/>
      <c r="F52" s="684"/>
      <c r="G52" s="684"/>
      <c r="H52" s="684"/>
      <c r="I52" s="684"/>
      <c r="J52" s="684"/>
      <c r="K52" s="684"/>
      <c r="L52" s="685"/>
      <c r="O52" s="11"/>
    </row>
    <row r="53" spans="1:16" s="150" customFormat="1" x14ac:dyDescent="0.3">
      <c r="A53" s="41"/>
      <c r="B53" s="902"/>
      <c r="C53" s="903"/>
      <c r="D53" s="683"/>
      <c r="E53" s="684"/>
      <c r="F53" s="684"/>
      <c r="G53" s="684"/>
      <c r="H53" s="684"/>
      <c r="I53" s="684"/>
      <c r="J53" s="684"/>
      <c r="K53" s="684"/>
      <c r="L53" s="685"/>
      <c r="O53" s="164"/>
    </row>
    <row r="54" spans="1:16" s="150" customFormat="1" x14ac:dyDescent="0.3">
      <c r="A54" s="41"/>
      <c r="B54" s="900"/>
      <c r="C54" s="901"/>
      <c r="D54" s="683"/>
      <c r="E54" s="684"/>
      <c r="F54" s="684"/>
      <c r="G54" s="684"/>
      <c r="H54" s="684"/>
      <c r="I54" s="684"/>
      <c r="J54" s="684"/>
      <c r="K54" s="684"/>
      <c r="L54" s="685"/>
      <c r="O54" s="164"/>
    </row>
    <row r="55" spans="1:16" s="150" customFormat="1" x14ac:dyDescent="0.3">
      <c r="A55" s="41"/>
      <c r="B55" s="900"/>
      <c r="C55" s="901"/>
      <c r="D55" s="683"/>
      <c r="E55" s="684"/>
      <c r="F55" s="684"/>
      <c r="G55" s="684"/>
      <c r="H55" s="684"/>
      <c r="I55" s="684"/>
      <c r="J55" s="684"/>
      <c r="K55" s="684"/>
      <c r="L55" s="685"/>
      <c r="O55" s="164"/>
    </row>
    <row r="56" spans="1:16" s="150" customFormat="1" x14ac:dyDescent="0.3">
      <c r="A56" s="41"/>
      <c r="B56" s="900"/>
      <c r="C56" s="901"/>
      <c r="D56" s="683"/>
      <c r="E56" s="684"/>
      <c r="F56" s="684"/>
      <c r="G56" s="684"/>
      <c r="H56" s="684"/>
      <c r="I56" s="684"/>
      <c r="J56" s="684"/>
      <c r="K56" s="684"/>
      <c r="L56" s="685"/>
      <c r="O56" s="164"/>
    </row>
    <row r="57" spans="1:16" s="151" customFormat="1" x14ac:dyDescent="0.3">
      <c r="A57" s="249"/>
      <c r="B57" s="904"/>
      <c r="C57" s="905"/>
      <c r="D57" s="588"/>
      <c r="E57" s="589"/>
      <c r="F57" s="589"/>
      <c r="G57" s="589"/>
      <c r="H57" s="589"/>
      <c r="I57" s="589"/>
      <c r="J57" s="589"/>
      <c r="K57" s="589"/>
      <c r="L57" s="590"/>
      <c r="O57" s="11"/>
    </row>
    <row r="58" spans="1:16" s="151" customFormat="1" ht="14.25" customHeight="1" x14ac:dyDescent="0.3">
      <c r="A58" s="249"/>
      <c r="B58" s="896" t="str">
        <f>IF(Intro!$G$21="English",O58,P58)</f>
        <v>Employment levels</v>
      </c>
      <c r="C58" s="897"/>
      <c r="D58" s="585"/>
      <c r="E58" s="586"/>
      <c r="F58" s="586"/>
      <c r="G58" s="586"/>
      <c r="H58" s="586"/>
      <c r="I58" s="586"/>
      <c r="J58" s="586"/>
      <c r="K58" s="586"/>
      <c r="L58" s="587"/>
      <c r="O58" s="11" t="s">
        <v>231</v>
      </c>
      <c r="P58" s="11" t="s">
        <v>232</v>
      </c>
    </row>
    <row r="59" spans="1:16" s="151" customFormat="1" x14ac:dyDescent="0.3">
      <c r="A59" s="249"/>
      <c r="B59" s="898"/>
      <c r="C59" s="899"/>
      <c r="D59" s="683"/>
      <c r="E59" s="684"/>
      <c r="F59" s="684"/>
      <c r="G59" s="684"/>
      <c r="H59" s="684"/>
      <c r="I59" s="684"/>
      <c r="J59" s="684"/>
      <c r="K59" s="684"/>
      <c r="L59" s="685"/>
      <c r="O59" s="11"/>
    </row>
    <row r="60" spans="1:16" s="151" customFormat="1" x14ac:dyDescent="0.3">
      <c r="A60" s="249"/>
      <c r="B60" s="906" t="str">
        <f>IF(Intro!$G$21="English",$O$16,$P$16)</f>
        <v>Select Yes or No</v>
      </c>
      <c r="C60" s="907"/>
      <c r="D60" s="683"/>
      <c r="E60" s="684"/>
      <c r="F60" s="684"/>
      <c r="G60" s="684"/>
      <c r="H60" s="684"/>
      <c r="I60" s="684"/>
      <c r="J60" s="684"/>
      <c r="K60" s="684"/>
      <c r="L60" s="685"/>
      <c r="O60" s="11"/>
    </row>
    <row r="61" spans="1:16" s="151" customFormat="1" x14ac:dyDescent="0.3">
      <c r="A61" s="249"/>
      <c r="B61" s="906"/>
      <c r="C61" s="907"/>
      <c r="D61" s="683"/>
      <c r="E61" s="684"/>
      <c r="F61" s="684"/>
      <c r="G61" s="684"/>
      <c r="H61" s="684"/>
      <c r="I61" s="684"/>
      <c r="J61" s="684"/>
      <c r="K61" s="684"/>
      <c r="L61" s="685"/>
      <c r="O61" s="11"/>
    </row>
    <row r="62" spans="1:16" s="151" customFormat="1" x14ac:dyDescent="0.3">
      <c r="A62" s="249"/>
      <c r="B62" s="908"/>
      <c r="C62" s="543"/>
      <c r="D62" s="683"/>
      <c r="E62" s="684"/>
      <c r="F62" s="684"/>
      <c r="G62" s="684"/>
      <c r="H62" s="684"/>
      <c r="I62" s="684"/>
      <c r="J62" s="684"/>
      <c r="K62" s="684"/>
      <c r="L62" s="685"/>
      <c r="O62" s="11"/>
    </row>
    <row r="63" spans="1:16" s="150" customFormat="1" x14ac:dyDescent="0.3">
      <c r="A63" s="41"/>
      <c r="B63" s="902"/>
      <c r="C63" s="903"/>
      <c r="D63" s="683"/>
      <c r="E63" s="684"/>
      <c r="F63" s="684"/>
      <c r="G63" s="684"/>
      <c r="H63" s="684"/>
      <c r="I63" s="684"/>
      <c r="J63" s="684"/>
      <c r="K63" s="684"/>
      <c r="L63" s="685"/>
      <c r="O63" s="164"/>
    </row>
    <row r="64" spans="1:16" s="150" customFormat="1" x14ac:dyDescent="0.3">
      <c r="A64" s="41"/>
      <c r="B64" s="900"/>
      <c r="C64" s="901"/>
      <c r="D64" s="683"/>
      <c r="E64" s="684"/>
      <c r="F64" s="684"/>
      <c r="G64" s="684"/>
      <c r="H64" s="684"/>
      <c r="I64" s="684"/>
      <c r="J64" s="684"/>
      <c r="K64" s="684"/>
      <c r="L64" s="685"/>
      <c r="O64" s="164"/>
    </row>
    <row r="65" spans="1:16" s="150" customFormat="1" x14ac:dyDescent="0.3">
      <c r="A65" s="41"/>
      <c r="B65" s="900"/>
      <c r="C65" s="901"/>
      <c r="D65" s="683"/>
      <c r="E65" s="684"/>
      <c r="F65" s="684"/>
      <c r="G65" s="684"/>
      <c r="H65" s="684"/>
      <c r="I65" s="684"/>
      <c r="J65" s="684"/>
      <c r="K65" s="684"/>
      <c r="L65" s="685"/>
      <c r="O65" s="164"/>
    </row>
    <row r="66" spans="1:16" s="150" customFormat="1" x14ac:dyDescent="0.3">
      <c r="A66" s="41"/>
      <c r="B66" s="900"/>
      <c r="C66" s="901"/>
      <c r="D66" s="683"/>
      <c r="E66" s="684"/>
      <c r="F66" s="684"/>
      <c r="G66" s="684"/>
      <c r="H66" s="684"/>
      <c r="I66" s="684"/>
      <c r="J66" s="684"/>
      <c r="K66" s="684"/>
      <c r="L66" s="685"/>
      <c r="O66" s="164"/>
    </row>
    <row r="67" spans="1:16" s="151" customFormat="1" x14ac:dyDescent="0.3">
      <c r="A67" s="249"/>
      <c r="B67" s="904"/>
      <c r="C67" s="905"/>
      <c r="D67" s="588"/>
      <c r="E67" s="589"/>
      <c r="F67" s="589"/>
      <c r="G67" s="589"/>
      <c r="H67" s="589"/>
      <c r="I67" s="589"/>
      <c r="J67" s="589"/>
      <c r="K67" s="589"/>
      <c r="L67" s="590"/>
      <c r="O67" s="11"/>
    </row>
    <row r="68" spans="1:16" s="151" customFormat="1" ht="14.25" customHeight="1" x14ac:dyDescent="0.3">
      <c r="A68" s="249"/>
      <c r="B68" s="896" t="str">
        <f>IF(Intro!$G$21="English",O68,P68)</f>
        <v>Employees’ wages</v>
      </c>
      <c r="C68" s="897"/>
      <c r="D68" s="585"/>
      <c r="E68" s="586"/>
      <c r="F68" s="586"/>
      <c r="G68" s="586"/>
      <c r="H68" s="586"/>
      <c r="I68" s="586"/>
      <c r="J68" s="586"/>
      <c r="K68" s="586"/>
      <c r="L68" s="587"/>
      <c r="O68" s="11" t="s">
        <v>233</v>
      </c>
      <c r="P68" s="11" t="s">
        <v>234</v>
      </c>
    </row>
    <row r="69" spans="1:16" s="151" customFormat="1" x14ac:dyDescent="0.3">
      <c r="A69" s="249"/>
      <c r="B69" s="898"/>
      <c r="C69" s="899"/>
      <c r="D69" s="683"/>
      <c r="E69" s="684"/>
      <c r="F69" s="684"/>
      <c r="G69" s="684"/>
      <c r="H69" s="684"/>
      <c r="I69" s="684"/>
      <c r="J69" s="684"/>
      <c r="K69" s="684"/>
      <c r="L69" s="685"/>
      <c r="O69" s="11"/>
    </row>
    <row r="70" spans="1:16" s="151" customFormat="1" x14ac:dyDescent="0.3">
      <c r="A70" s="249"/>
      <c r="B70" s="906" t="str">
        <f>IF(Intro!$G$21="English",$O$16,$P$16)</f>
        <v>Select Yes or No</v>
      </c>
      <c r="C70" s="907"/>
      <c r="D70" s="683"/>
      <c r="E70" s="684"/>
      <c r="F70" s="684"/>
      <c r="G70" s="684"/>
      <c r="H70" s="684"/>
      <c r="I70" s="684"/>
      <c r="J70" s="684"/>
      <c r="K70" s="684"/>
      <c r="L70" s="685"/>
      <c r="O70" s="11"/>
    </row>
    <row r="71" spans="1:16" s="151" customFormat="1" x14ac:dyDescent="0.3">
      <c r="A71" s="249"/>
      <c r="B71" s="906"/>
      <c r="C71" s="907"/>
      <c r="D71" s="683"/>
      <c r="E71" s="684"/>
      <c r="F71" s="684"/>
      <c r="G71" s="684"/>
      <c r="H71" s="684"/>
      <c r="I71" s="684"/>
      <c r="J71" s="684"/>
      <c r="K71" s="684"/>
      <c r="L71" s="685"/>
      <c r="O71" s="11"/>
    </row>
    <row r="72" spans="1:16" s="151" customFormat="1" x14ac:dyDescent="0.3">
      <c r="A72" s="249"/>
      <c r="B72" s="908"/>
      <c r="C72" s="543"/>
      <c r="D72" s="683"/>
      <c r="E72" s="684"/>
      <c r="F72" s="684"/>
      <c r="G72" s="684"/>
      <c r="H72" s="684"/>
      <c r="I72" s="684"/>
      <c r="J72" s="684"/>
      <c r="K72" s="684"/>
      <c r="L72" s="685"/>
      <c r="O72" s="11"/>
    </row>
    <row r="73" spans="1:16" s="150" customFormat="1" x14ac:dyDescent="0.3">
      <c r="A73" s="41"/>
      <c r="B73" s="902"/>
      <c r="C73" s="903"/>
      <c r="D73" s="683"/>
      <c r="E73" s="684"/>
      <c r="F73" s="684"/>
      <c r="G73" s="684"/>
      <c r="H73" s="684"/>
      <c r="I73" s="684"/>
      <c r="J73" s="684"/>
      <c r="K73" s="684"/>
      <c r="L73" s="685"/>
      <c r="O73" s="164"/>
    </row>
    <row r="74" spans="1:16" s="150" customFormat="1" x14ac:dyDescent="0.3">
      <c r="A74" s="41"/>
      <c r="B74" s="900"/>
      <c r="C74" s="901"/>
      <c r="D74" s="683"/>
      <c r="E74" s="684"/>
      <c r="F74" s="684"/>
      <c r="G74" s="684"/>
      <c r="H74" s="684"/>
      <c r="I74" s="684"/>
      <c r="J74" s="684"/>
      <c r="K74" s="684"/>
      <c r="L74" s="685"/>
      <c r="O74" s="164"/>
    </row>
    <row r="75" spans="1:16" s="150" customFormat="1" x14ac:dyDescent="0.3">
      <c r="A75" s="41"/>
      <c r="B75" s="900"/>
      <c r="C75" s="901"/>
      <c r="D75" s="683"/>
      <c r="E75" s="684"/>
      <c r="F75" s="684"/>
      <c r="G75" s="684"/>
      <c r="H75" s="684"/>
      <c r="I75" s="684"/>
      <c r="J75" s="684"/>
      <c r="K75" s="684"/>
      <c r="L75" s="685"/>
      <c r="O75" s="164"/>
    </row>
    <row r="76" spans="1:16" s="150" customFormat="1" x14ac:dyDescent="0.3">
      <c r="A76" s="41"/>
      <c r="B76" s="900"/>
      <c r="C76" s="901"/>
      <c r="D76" s="683"/>
      <c r="E76" s="684"/>
      <c r="F76" s="684"/>
      <c r="G76" s="684"/>
      <c r="H76" s="684"/>
      <c r="I76" s="684"/>
      <c r="J76" s="684"/>
      <c r="K76" s="684"/>
      <c r="L76" s="685"/>
      <c r="O76" s="164"/>
    </row>
    <row r="77" spans="1:16" s="151" customFormat="1" x14ac:dyDescent="0.3">
      <c r="A77" s="249"/>
      <c r="B77" s="904"/>
      <c r="C77" s="905"/>
      <c r="D77" s="588"/>
      <c r="E77" s="589"/>
      <c r="F77" s="589"/>
      <c r="G77" s="589"/>
      <c r="H77" s="589"/>
      <c r="I77" s="589"/>
      <c r="J77" s="589"/>
      <c r="K77" s="589"/>
      <c r="L77" s="590"/>
      <c r="O77" s="11"/>
    </row>
    <row r="78" spans="1:16" s="151" customFormat="1" x14ac:dyDescent="0.3">
      <c r="A78" s="249"/>
      <c r="B78" s="896" t="str">
        <f>IF(Intro!$G$21="English",O78,P78)</f>
        <v>Hours worked</v>
      </c>
      <c r="C78" s="897"/>
      <c r="D78" s="585"/>
      <c r="E78" s="586"/>
      <c r="F78" s="586"/>
      <c r="G78" s="586"/>
      <c r="H78" s="586"/>
      <c r="I78" s="586"/>
      <c r="J78" s="586"/>
      <c r="K78" s="586"/>
      <c r="L78" s="587"/>
      <c r="O78" s="11" t="s">
        <v>235</v>
      </c>
      <c r="P78" s="11" t="s">
        <v>236</v>
      </c>
    </row>
    <row r="79" spans="1:16" s="151" customFormat="1" x14ac:dyDescent="0.3">
      <c r="A79" s="249"/>
      <c r="B79" s="898"/>
      <c r="C79" s="899"/>
      <c r="D79" s="683"/>
      <c r="E79" s="684"/>
      <c r="F79" s="684"/>
      <c r="G79" s="684"/>
      <c r="H79" s="684"/>
      <c r="I79" s="684"/>
      <c r="J79" s="684"/>
      <c r="K79" s="684"/>
      <c r="L79" s="685"/>
      <c r="O79" s="11"/>
    </row>
    <row r="80" spans="1:16" s="151" customFormat="1" x14ac:dyDescent="0.3">
      <c r="A80" s="249"/>
      <c r="B80" s="906" t="str">
        <f>IF(Intro!$G$21="English",$O$16,$P$16)</f>
        <v>Select Yes or No</v>
      </c>
      <c r="C80" s="907"/>
      <c r="D80" s="683"/>
      <c r="E80" s="684"/>
      <c r="F80" s="684"/>
      <c r="G80" s="684"/>
      <c r="H80" s="684"/>
      <c r="I80" s="684"/>
      <c r="J80" s="684"/>
      <c r="K80" s="684"/>
      <c r="L80" s="685"/>
      <c r="O80" s="11"/>
    </row>
    <row r="81" spans="1:16" s="151" customFormat="1" x14ac:dyDescent="0.3">
      <c r="A81" s="249"/>
      <c r="B81" s="906"/>
      <c r="C81" s="907"/>
      <c r="D81" s="683"/>
      <c r="E81" s="684"/>
      <c r="F81" s="684"/>
      <c r="G81" s="684"/>
      <c r="H81" s="684"/>
      <c r="I81" s="684"/>
      <c r="J81" s="684"/>
      <c r="K81" s="684"/>
      <c r="L81" s="685"/>
      <c r="O81" s="11"/>
    </row>
    <row r="82" spans="1:16" s="151" customFormat="1" x14ac:dyDescent="0.3">
      <c r="A82" s="249"/>
      <c r="B82" s="908"/>
      <c r="C82" s="543"/>
      <c r="D82" s="683"/>
      <c r="E82" s="684"/>
      <c r="F82" s="684"/>
      <c r="G82" s="684"/>
      <c r="H82" s="684"/>
      <c r="I82" s="684"/>
      <c r="J82" s="684"/>
      <c r="K82" s="684"/>
      <c r="L82" s="685"/>
      <c r="O82" s="11"/>
    </row>
    <row r="83" spans="1:16" s="150" customFormat="1" x14ac:dyDescent="0.3">
      <c r="A83" s="41"/>
      <c r="B83" s="902"/>
      <c r="C83" s="903"/>
      <c r="D83" s="683"/>
      <c r="E83" s="684"/>
      <c r="F83" s="684"/>
      <c r="G83" s="684"/>
      <c r="H83" s="684"/>
      <c r="I83" s="684"/>
      <c r="J83" s="684"/>
      <c r="K83" s="684"/>
      <c r="L83" s="685"/>
      <c r="O83" s="164"/>
    </row>
    <row r="84" spans="1:16" s="150" customFormat="1" x14ac:dyDescent="0.3">
      <c r="A84" s="41"/>
      <c r="B84" s="900"/>
      <c r="C84" s="901"/>
      <c r="D84" s="683"/>
      <c r="E84" s="684"/>
      <c r="F84" s="684"/>
      <c r="G84" s="684"/>
      <c r="H84" s="684"/>
      <c r="I84" s="684"/>
      <c r="J84" s="684"/>
      <c r="K84" s="684"/>
      <c r="L84" s="685"/>
      <c r="O84" s="164"/>
    </row>
    <row r="85" spans="1:16" s="150" customFormat="1" x14ac:dyDescent="0.3">
      <c r="A85" s="41"/>
      <c r="B85" s="900"/>
      <c r="C85" s="901"/>
      <c r="D85" s="683"/>
      <c r="E85" s="684"/>
      <c r="F85" s="684"/>
      <c r="G85" s="684"/>
      <c r="H85" s="684"/>
      <c r="I85" s="684"/>
      <c r="J85" s="684"/>
      <c r="K85" s="684"/>
      <c r="L85" s="685"/>
      <c r="O85" s="164"/>
    </row>
    <row r="86" spans="1:16" s="150" customFormat="1" x14ac:dyDescent="0.3">
      <c r="A86" s="41"/>
      <c r="B86" s="900"/>
      <c r="C86" s="901"/>
      <c r="D86" s="683"/>
      <c r="E86" s="684"/>
      <c r="F86" s="684"/>
      <c r="G86" s="684"/>
      <c r="H86" s="684"/>
      <c r="I86" s="684"/>
      <c r="J86" s="684"/>
      <c r="K86" s="684"/>
      <c r="L86" s="685"/>
      <c r="O86" s="164"/>
    </row>
    <row r="87" spans="1:16" s="151" customFormat="1" x14ac:dyDescent="0.3">
      <c r="A87" s="249"/>
      <c r="B87" s="904"/>
      <c r="C87" s="905"/>
      <c r="D87" s="588"/>
      <c r="E87" s="589"/>
      <c r="F87" s="589"/>
      <c r="G87" s="589"/>
      <c r="H87" s="589"/>
      <c r="I87" s="589"/>
      <c r="J87" s="589"/>
      <c r="K87" s="589"/>
      <c r="L87" s="590"/>
      <c r="O87" s="11"/>
    </row>
    <row r="88" spans="1:16" s="151" customFormat="1" x14ac:dyDescent="0.3">
      <c r="A88" s="249"/>
      <c r="B88" s="896" t="str">
        <f>IF(Intro!$G$21="English",O88,P88)</f>
        <v>Pension plans</v>
      </c>
      <c r="C88" s="897"/>
      <c r="D88" s="585"/>
      <c r="E88" s="586"/>
      <c r="F88" s="586"/>
      <c r="G88" s="586"/>
      <c r="H88" s="586"/>
      <c r="I88" s="586"/>
      <c r="J88" s="586"/>
      <c r="K88" s="586"/>
      <c r="L88" s="587"/>
      <c r="O88" s="11" t="s">
        <v>237</v>
      </c>
      <c r="P88" s="11" t="s">
        <v>238</v>
      </c>
    </row>
    <row r="89" spans="1:16" s="151" customFormat="1" x14ac:dyDescent="0.3">
      <c r="A89" s="249"/>
      <c r="B89" s="898"/>
      <c r="C89" s="899"/>
      <c r="D89" s="683"/>
      <c r="E89" s="684"/>
      <c r="F89" s="684"/>
      <c r="G89" s="684"/>
      <c r="H89" s="684"/>
      <c r="I89" s="684"/>
      <c r="J89" s="684"/>
      <c r="K89" s="684"/>
      <c r="L89" s="685"/>
      <c r="O89" s="11"/>
    </row>
    <row r="90" spans="1:16" s="151" customFormat="1" x14ac:dyDescent="0.3">
      <c r="A90" s="249"/>
      <c r="B90" s="906" t="str">
        <f>IF(Intro!$G$21="English",$O$16,$P$16)</f>
        <v>Select Yes or No</v>
      </c>
      <c r="C90" s="907"/>
      <c r="D90" s="683"/>
      <c r="E90" s="684"/>
      <c r="F90" s="684"/>
      <c r="G90" s="684"/>
      <c r="H90" s="684"/>
      <c r="I90" s="684"/>
      <c r="J90" s="684"/>
      <c r="K90" s="684"/>
      <c r="L90" s="685"/>
      <c r="O90" s="11"/>
    </row>
    <row r="91" spans="1:16" s="151" customFormat="1" x14ac:dyDescent="0.3">
      <c r="A91" s="249"/>
      <c r="B91" s="906"/>
      <c r="C91" s="907"/>
      <c r="D91" s="683"/>
      <c r="E91" s="684"/>
      <c r="F91" s="684"/>
      <c r="G91" s="684"/>
      <c r="H91" s="684"/>
      <c r="I91" s="684"/>
      <c r="J91" s="684"/>
      <c r="K91" s="684"/>
      <c r="L91" s="685"/>
      <c r="O91" s="11"/>
    </row>
    <row r="92" spans="1:16" s="151" customFormat="1" x14ac:dyDescent="0.3">
      <c r="A92" s="249"/>
      <c r="B92" s="908"/>
      <c r="C92" s="543"/>
      <c r="D92" s="683"/>
      <c r="E92" s="684"/>
      <c r="F92" s="684"/>
      <c r="G92" s="684"/>
      <c r="H92" s="684"/>
      <c r="I92" s="684"/>
      <c r="J92" s="684"/>
      <c r="K92" s="684"/>
      <c r="L92" s="685"/>
      <c r="O92" s="11"/>
    </row>
    <row r="93" spans="1:16" s="150" customFormat="1" x14ac:dyDescent="0.3">
      <c r="A93" s="41"/>
      <c r="B93" s="902"/>
      <c r="C93" s="903"/>
      <c r="D93" s="683"/>
      <c r="E93" s="684"/>
      <c r="F93" s="684"/>
      <c r="G93" s="684"/>
      <c r="H93" s="684"/>
      <c r="I93" s="684"/>
      <c r="J93" s="684"/>
      <c r="K93" s="684"/>
      <c r="L93" s="685"/>
      <c r="O93" s="164"/>
    </row>
    <row r="94" spans="1:16" s="150" customFormat="1" x14ac:dyDescent="0.3">
      <c r="A94" s="41"/>
      <c r="B94" s="900"/>
      <c r="C94" s="901"/>
      <c r="D94" s="683"/>
      <c r="E94" s="684"/>
      <c r="F94" s="684"/>
      <c r="G94" s="684"/>
      <c r="H94" s="684"/>
      <c r="I94" s="684"/>
      <c r="J94" s="684"/>
      <c r="K94" s="684"/>
      <c r="L94" s="685"/>
      <c r="O94" s="164"/>
    </row>
    <row r="95" spans="1:16" s="150" customFormat="1" x14ac:dyDescent="0.3">
      <c r="A95" s="41"/>
      <c r="B95" s="900"/>
      <c r="C95" s="901"/>
      <c r="D95" s="683"/>
      <c r="E95" s="684"/>
      <c r="F95" s="684"/>
      <c r="G95" s="684"/>
      <c r="H95" s="684"/>
      <c r="I95" s="684"/>
      <c r="J95" s="684"/>
      <c r="K95" s="684"/>
      <c r="L95" s="685"/>
      <c r="O95" s="164"/>
    </row>
    <row r="96" spans="1:16" s="150" customFormat="1" x14ac:dyDescent="0.3">
      <c r="A96" s="41"/>
      <c r="B96" s="900"/>
      <c r="C96" s="901"/>
      <c r="D96" s="683"/>
      <c r="E96" s="684"/>
      <c r="F96" s="684"/>
      <c r="G96" s="684"/>
      <c r="H96" s="684"/>
      <c r="I96" s="684"/>
      <c r="J96" s="684"/>
      <c r="K96" s="684"/>
      <c r="L96" s="685"/>
      <c r="O96" s="164"/>
    </row>
    <row r="97" spans="1:16" s="151" customFormat="1" x14ac:dyDescent="0.3">
      <c r="A97" s="249"/>
      <c r="B97" s="904"/>
      <c r="C97" s="905"/>
      <c r="D97" s="588"/>
      <c r="E97" s="589"/>
      <c r="F97" s="589"/>
      <c r="G97" s="589"/>
      <c r="H97" s="589"/>
      <c r="I97" s="589"/>
      <c r="J97" s="589"/>
      <c r="K97" s="589"/>
      <c r="L97" s="590"/>
      <c r="O97" s="11"/>
    </row>
    <row r="98" spans="1:16" s="151" customFormat="1" x14ac:dyDescent="0.3">
      <c r="A98" s="249"/>
      <c r="B98" s="896" t="str">
        <f>IF(Intro!$G$21="English",O98,P98)</f>
        <v>Benefits</v>
      </c>
      <c r="C98" s="897"/>
      <c r="D98" s="585"/>
      <c r="E98" s="586"/>
      <c r="F98" s="586"/>
      <c r="G98" s="586"/>
      <c r="H98" s="586"/>
      <c r="I98" s="586"/>
      <c r="J98" s="586"/>
      <c r="K98" s="586"/>
      <c r="L98" s="587"/>
      <c r="O98" s="11" t="s">
        <v>239</v>
      </c>
      <c r="P98" s="11" t="s">
        <v>240</v>
      </c>
    </row>
    <row r="99" spans="1:16" s="151" customFormat="1" x14ac:dyDescent="0.3">
      <c r="A99" s="249"/>
      <c r="B99" s="898"/>
      <c r="C99" s="899"/>
      <c r="D99" s="683"/>
      <c r="E99" s="684"/>
      <c r="F99" s="684"/>
      <c r="G99" s="684"/>
      <c r="H99" s="684"/>
      <c r="I99" s="684"/>
      <c r="J99" s="684"/>
      <c r="K99" s="684"/>
      <c r="L99" s="685"/>
      <c r="O99" s="11"/>
    </row>
    <row r="100" spans="1:16" s="151" customFormat="1" x14ac:dyDescent="0.3">
      <c r="A100" s="249"/>
      <c r="B100" s="906" t="str">
        <f>IF(Intro!$G$21="English",$O$16,$P$16)</f>
        <v>Select Yes or No</v>
      </c>
      <c r="C100" s="907"/>
      <c r="D100" s="683"/>
      <c r="E100" s="684"/>
      <c r="F100" s="684"/>
      <c r="G100" s="684"/>
      <c r="H100" s="684"/>
      <c r="I100" s="684"/>
      <c r="J100" s="684"/>
      <c r="K100" s="684"/>
      <c r="L100" s="685"/>
      <c r="O100" s="11"/>
    </row>
    <row r="101" spans="1:16" s="151" customFormat="1" x14ac:dyDescent="0.3">
      <c r="A101" s="249"/>
      <c r="B101" s="906"/>
      <c r="C101" s="907"/>
      <c r="D101" s="683"/>
      <c r="E101" s="684"/>
      <c r="F101" s="684"/>
      <c r="G101" s="684"/>
      <c r="H101" s="684"/>
      <c r="I101" s="684"/>
      <c r="J101" s="684"/>
      <c r="K101" s="684"/>
      <c r="L101" s="685"/>
      <c r="O101" s="11"/>
    </row>
    <row r="102" spans="1:16" s="151" customFormat="1" x14ac:dyDescent="0.3">
      <c r="A102" s="249"/>
      <c r="B102" s="908"/>
      <c r="C102" s="543"/>
      <c r="D102" s="683"/>
      <c r="E102" s="684"/>
      <c r="F102" s="684"/>
      <c r="G102" s="684"/>
      <c r="H102" s="684"/>
      <c r="I102" s="684"/>
      <c r="J102" s="684"/>
      <c r="K102" s="684"/>
      <c r="L102" s="685"/>
      <c r="O102" s="11"/>
    </row>
    <row r="103" spans="1:16" s="150" customFormat="1" x14ac:dyDescent="0.3">
      <c r="A103" s="41"/>
      <c r="B103" s="902"/>
      <c r="C103" s="903"/>
      <c r="D103" s="683"/>
      <c r="E103" s="684"/>
      <c r="F103" s="684"/>
      <c r="G103" s="684"/>
      <c r="H103" s="684"/>
      <c r="I103" s="684"/>
      <c r="J103" s="684"/>
      <c r="K103" s="684"/>
      <c r="L103" s="685"/>
      <c r="O103" s="164"/>
    </row>
    <row r="104" spans="1:16" s="150" customFormat="1" x14ac:dyDescent="0.3">
      <c r="A104" s="41"/>
      <c r="B104" s="900"/>
      <c r="C104" s="901"/>
      <c r="D104" s="683"/>
      <c r="E104" s="684"/>
      <c r="F104" s="684"/>
      <c r="G104" s="684"/>
      <c r="H104" s="684"/>
      <c r="I104" s="684"/>
      <c r="J104" s="684"/>
      <c r="K104" s="684"/>
      <c r="L104" s="685"/>
      <c r="O104" s="164"/>
    </row>
    <row r="105" spans="1:16" s="150" customFormat="1" x14ac:dyDescent="0.3">
      <c r="A105" s="41"/>
      <c r="B105" s="900"/>
      <c r="C105" s="901"/>
      <c r="D105" s="683"/>
      <c r="E105" s="684"/>
      <c r="F105" s="684"/>
      <c r="G105" s="684"/>
      <c r="H105" s="684"/>
      <c r="I105" s="684"/>
      <c r="J105" s="684"/>
      <c r="K105" s="684"/>
      <c r="L105" s="685"/>
      <c r="O105" s="164"/>
    </row>
    <row r="106" spans="1:16" s="150" customFormat="1" x14ac:dyDescent="0.3">
      <c r="A106" s="41"/>
      <c r="B106" s="900"/>
      <c r="C106" s="901"/>
      <c r="D106" s="683"/>
      <c r="E106" s="684"/>
      <c r="F106" s="684"/>
      <c r="G106" s="684"/>
      <c r="H106" s="684"/>
      <c r="I106" s="684"/>
      <c r="J106" s="684"/>
      <c r="K106" s="684"/>
      <c r="L106" s="685"/>
      <c r="O106" s="164"/>
    </row>
    <row r="107" spans="1:16" s="151" customFormat="1" x14ac:dyDescent="0.3">
      <c r="A107" s="249"/>
      <c r="B107" s="904"/>
      <c r="C107" s="905"/>
      <c r="D107" s="588"/>
      <c r="E107" s="589"/>
      <c r="F107" s="589"/>
      <c r="G107" s="589"/>
      <c r="H107" s="589"/>
      <c r="I107" s="589"/>
      <c r="J107" s="589"/>
      <c r="K107" s="589"/>
      <c r="L107" s="590"/>
      <c r="O107" s="11"/>
    </row>
    <row r="108" spans="1:16" s="151" customFormat="1" ht="14.25" customHeight="1" x14ac:dyDescent="0.3">
      <c r="A108" s="249"/>
      <c r="B108" s="896" t="str">
        <f>IF(Intro!$G$21="English",O108,P108)</f>
        <v>Worker training and safety</v>
      </c>
      <c r="C108" s="897"/>
      <c r="D108" s="585"/>
      <c r="E108" s="586"/>
      <c r="F108" s="586"/>
      <c r="G108" s="586"/>
      <c r="H108" s="586"/>
      <c r="I108" s="586"/>
      <c r="J108" s="586"/>
      <c r="K108" s="586"/>
      <c r="L108" s="587"/>
      <c r="O108" s="11" t="s">
        <v>241</v>
      </c>
      <c r="P108" s="11" t="s">
        <v>242</v>
      </c>
    </row>
    <row r="109" spans="1:16" s="151" customFormat="1" x14ac:dyDescent="0.3">
      <c r="A109" s="249"/>
      <c r="B109" s="898"/>
      <c r="C109" s="899"/>
      <c r="D109" s="683"/>
      <c r="E109" s="684"/>
      <c r="F109" s="684"/>
      <c r="G109" s="684"/>
      <c r="H109" s="684"/>
      <c r="I109" s="684"/>
      <c r="J109" s="684"/>
      <c r="K109" s="684"/>
      <c r="L109" s="685"/>
      <c r="O109" s="11"/>
    </row>
    <row r="110" spans="1:16" s="151" customFormat="1" x14ac:dyDescent="0.3">
      <c r="A110" s="249"/>
      <c r="B110" s="906" t="str">
        <f>IF(Intro!$G$21="English",$O$16,$P$16)</f>
        <v>Select Yes or No</v>
      </c>
      <c r="C110" s="907"/>
      <c r="D110" s="683"/>
      <c r="E110" s="684"/>
      <c r="F110" s="684"/>
      <c r="G110" s="684"/>
      <c r="H110" s="684"/>
      <c r="I110" s="684"/>
      <c r="J110" s="684"/>
      <c r="K110" s="684"/>
      <c r="L110" s="685"/>
      <c r="O110" s="11"/>
    </row>
    <row r="111" spans="1:16" s="151" customFormat="1" x14ac:dyDescent="0.3">
      <c r="A111" s="249"/>
      <c r="B111" s="906"/>
      <c r="C111" s="907"/>
      <c r="D111" s="683"/>
      <c r="E111" s="684"/>
      <c r="F111" s="684"/>
      <c r="G111" s="684"/>
      <c r="H111" s="684"/>
      <c r="I111" s="684"/>
      <c r="J111" s="684"/>
      <c r="K111" s="684"/>
      <c r="L111" s="685"/>
      <c r="O111" s="11"/>
    </row>
    <row r="112" spans="1:16" s="151" customFormat="1" x14ac:dyDescent="0.3">
      <c r="A112" s="249"/>
      <c r="B112" s="908"/>
      <c r="C112" s="543"/>
      <c r="D112" s="683"/>
      <c r="E112" s="684"/>
      <c r="F112" s="684"/>
      <c r="G112" s="684"/>
      <c r="H112" s="684"/>
      <c r="I112" s="684"/>
      <c r="J112" s="684"/>
      <c r="K112" s="684"/>
      <c r="L112" s="685"/>
      <c r="O112" s="11"/>
    </row>
    <row r="113" spans="1:16" s="150" customFormat="1" x14ac:dyDescent="0.3">
      <c r="A113" s="41"/>
      <c r="B113" s="902"/>
      <c r="C113" s="903"/>
      <c r="D113" s="683"/>
      <c r="E113" s="684"/>
      <c r="F113" s="684"/>
      <c r="G113" s="684"/>
      <c r="H113" s="684"/>
      <c r="I113" s="684"/>
      <c r="J113" s="684"/>
      <c r="K113" s="684"/>
      <c r="L113" s="685"/>
      <c r="O113" s="164"/>
    </row>
    <row r="114" spans="1:16" s="150" customFormat="1" x14ac:dyDescent="0.3">
      <c r="A114" s="41"/>
      <c r="B114" s="900"/>
      <c r="C114" s="901"/>
      <c r="D114" s="683"/>
      <c r="E114" s="684"/>
      <c r="F114" s="684"/>
      <c r="G114" s="684"/>
      <c r="H114" s="684"/>
      <c r="I114" s="684"/>
      <c r="J114" s="684"/>
      <c r="K114" s="684"/>
      <c r="L114" s="685"/>
      <c r="O114" s="164"/>
    </row>
    <row r="115" spans="1:16" s="150" customFormat="1" x14ac:dyDescent="0.3">
      <c r="A115" s="41"/>
      <c r="B115" s="900"/>
      <c r="C115" s="901"/>
      <c r="D115" s="683"/>
      <c r="E115" s="684"/>
      <c r="F115" s="684"/>
      <c r="G115" s="684"/>
      <c r="H115" s="684"/>
      <c r="I115" s="684"/>
      <c r="J115" s="684"/>
      <c r="K115" s="684"/>
      <c r="L115" s="685"/>
      <c r="O115" s="164"/>
    </row>
    <row r="116" spans="1:16" s="150" customFormat="1" x14ac:dyDescent="0.3">
      <c r="A116" s="41"/>
      <c r="B116" s="900"/>
      <c r="C116" s="901"/>
      <c r="D116" s="683"/>
      <c r="E116" s="684"/>
      <c r="F116" s="684"/>
      <c r="G116" s="684"/>
      <c r="H116" s="684"/>
      <c r="I116" s="684"/>
      <c r="J116" s="684"/>
      <c r="K116" s="684"/>
      <c r="L116" s="685"/>
      <c r="O116" s="164"/>
    </row>
    <row r="117" spans="1:16" s="151" customFormat="1" x14ac:dyDescent="0.3">
      <c r="A117" s="249"/>
      <c r="B117" s="904"/>
      <c r="C117" s="905"/>
      <c r="D117" s="588"/>
      <c r="E117" s="589"/>
      <c r="F117" s="589"/>
      <c r="G117" s="589"/>
      <c r="H117" s="589"/>
      <c r="I117" s="589"/>
      <c r="J117" s="589"/>
      <c r="K117" s="589"/>
      <c r="L117" s="590"/>
      <c r="O117" s="11"/>
    </row>
    <row r="118" spans="1:16" s="151" customFormat="1" ht="14.25" customHeight="1" x14ac:dyDescent="0.3">
      <c r="A118" s="249"/>
      <c r="B118" s="896" t="str">
        <f>IF(Intro!$G$21="English",O118,P118)</f>
        <v>Other relevant factors</v>
      </c>
      <c r="C118" s="897"/>
      <c r="D118" s="585"/>
      <c r="E118" s="586"/>
      <c r="F118" s="586"/>
      <c r="G118" s="586"/>
      <c r="H118" s="586"/>
      <c r="I118" s="586"/>
      <c r="J118" s="586"/>
      <c r="K118" s="586"/>
      <c r="L118" s="587"/>
      <c r="O118" s="11" t="s">
        <v>92</v>
      </c>
      <c r="P118" s="11" t="s">
        <v>93</v>
      </c>
    </row>
    <row r="119" spans="1:16" s="151" customFormat="1" x14ac:dyDescent="0.3">
      <c r="A119" s="249"/>
      <c r="B119" s="898"/>
      <c r="C119" s="899"/>
      <c r="D119" s="683"/>
      <c r="E119" s="684"/>
      <c r="F119" s="684"/>
      <c r="G119" s="684"/>
      <c r="H119" s="684"/>
      <c r="I119" s="684"/>
      <c r="J119" s="684"/>
      <c r="K119" s="684"/>
      <c r="L119" s="685"/>
      <c r="O119" s="11"/>
    </row>
    <row r="120" spans="1:16" s="151" customFormat="1" x14ac:dyDescent="0.3">
      <c r="A120" s="249"/>
      <c r="B120" s="906" t="str">
        <f>IF(Intro!$G$21="English",$O$16,$P$16)</f>
        <v>Select Yes or No</v>
      </c>
      <c r="C120" s="907"/>
      <c r="D120" s="683"/>
      <c r="E120" s="684"/>
      <c r="F120" s="684"/>
      <c r="G120" s="684"/>
      <c r="H120" s="684"/>
      <c r="I120" s="684"/>
      <c r="J120" s="684"/>
      <c r="K120" s="684"/>
      <c r="L120" s="685"/>
      <c r="O120" s="11"/>
    </row>
    <row r="121" spans="1:16" s="151" customFormat="1" x14ac:dyDescent="0.3">
      <c r="A121" s="249"/>
      <c r="B121" s="906"/>
      <c r="C121" s="907"/>
      <c r="D121" s="683"/>
      <c r="E121" s="684"/>
      <c r="F121" s="684"/>
      <c r="G121" s="684"/>
      <c r="H121" s="684"/>
      <c r="I121" s="684"/>
      <c r="J121" s="684"/>
      <c r="K121" s="684"/>
      <c r="L121" s="685"/>
      <c r="O121" s="11"/>
    </row>
    <row r="122" spans="1:16" s="151" customFormat="1" x14ac:dyDescent="0.3">
      <c r="A122" s="249"/>
      <c r="B122" s="908"/>
      <c r="C122" s="543"/>
      <c r="D122" s="683"/>
      <c r="E122" s="684"/>
      <c r="F122" s="684"/>
      <c r="G122" s="684"/>
      <c r="H122" s="684"/>
      <c r="I122" s="684"/>
      <c r="J122" s="684"/>
      <c r="K122" s="684"/>
      <c r="L122" s="685"/>
      <c r="O122" s="11"/>
    </row>
    <row r="123" spans="1:16" s="150" customFormat="1" x14ac:dyDescent="0.3">
      <c r="A123" s="41"/>
      <c r="B123" s="902"/>
      <c r="C123" s="903"/>
      <c r="D123" s="683"/>
      <c r="E123" s="684"/>
      <c r="F123" s="684"/>
      <c r="G123" s="684"/>
      <c r="H123" s="684"/>
      <c r="I123" s="684"/>
      <c r="J123" s="684"/>
      <c r="K123" s="684"/>
      <c r="L123" s="685"/>
      <c r="O123" s="164"/>
    </row>
    <row r="124" spans="1:16" s="150" customFormat="1" x14ac:dyDescent="0.3">
      <c r="A124" s="41"/>
      <c r="B124" s="900"/>
      <c r="C124" s="901"/>
      <c r="D124" s="683"/>
      <c r="E124" s="684"/>
      <c r="F124" s="684"/>
      <c r="G124" s="684"/>
      <c r="H124" s="684"/>
      <c r="I124" s="684"/>
      <c r="J124" s="684"/>
      <c r="K124" s="684"/>
      <c r="L124" s="685"/>
      <c r="O124" s="164"/>
    </row>
    <row r="125" spans="1:16" s="150" customFormat="1" x14ac:dyDescent="0.3">
      <c r="A125" s="41"/>
      <c r="B125" s="900"/>
      <c r="C125" s="901"/>
      <c r="D125" s="683"/>
      <c r="E125" s="684"/>
      <c r="F125" s="684"/>
      <c r="G125" s="684"/>
      <c r="H125" s="684"/>
      <c r="I125" s="684"/>
      <c r="J125" s="684"/>
      <c r="K125" s="684"/>
      <c r="L125" s="685"/>
      <c r="O125" s="164"/>
    </row>
    <row r="126" spans="1:16" s="150" customFormat="1" x14ac:dyDescent="0.3">
      <c r="A126" s="41"/>
      <c r="B126" s="900"/>
      <c r="C126" s="901"/>
      <c r="D126" s="683"/>
      <c r="E126" s="684"/>
      <c r="F126" s="684"/>
      <c r="G126" s="684"/>
      <c r="H126" s="684"/>
      <c r="I126" s="684"/>
      <c r="J126" s="684"/>
      <c r="K126" s="684"/>
      <c r="L126" s="685"/>
      <c r="O126" s="164"/>
    </row>
    <row r="127" spans="1:16" s="151" customFormat="1" x14ac:dyDescent="0.3">
      <c r="A127" s="249"/>
      <c r="B127" s="909"/>
      <c r="C127" s="910"/>
      <c r="D127" s="887"/>
      <c r="E127" s="888"/>
      <c r="F127" s="888"/>
      <c r="G127" s="888"/>
      <c r="H127" s="888"/>
      <c r="I127" s="888"/>
      <c r="J127" s="888"/>
      <c r="K127" s="888"/>
      <c r="L127" s="889"/>
      <c r="O127" s="11"/>
    </row>
  </sheetData>
  <sheetProtection algorithmName="SHA-512" hashValue="Ca93oovkGzKCOW2ULyoC3xbl9Yk2xT3tdf6csQP4WBMDHnFspVpaIaiunRMpHNlCXFYpbra3TLwX0Mo1xFChkA==" saltValue="CjMoQLwFgHZPdqM4BySOvQ==" spinCount="100000" sheet="1" objects="1" scenarios="1" selectLockedCells="1"/>
  <mergeCells count="108">
    <mergeCell ref="D88:L97"/>
    <mergeCell ref="D78:L87"/>
    <mergeCell ref="D68:L77"/>
    <mergeCell ref="D58:L67"/>
    <mergeCell ref="B13:L13"/>
    <mergeCell ref="B38:C39"/>
    <mergeCell ref="B40:C41"/>
    <mergeCell ref="B42:C42"/>
    <mergeCell ref="B47:C47"/>
    <mergeCell ref="B15:L16"/>
    <mergeCell ref="D18:L27"/>
    <mergeCell ref="D28:L37"/>
    <mergeCell ref="B18:C19"/>
    <mergeCell ref="B20:C21"/>
    <mergeCell ref="B22:C22"/>
    <mergeCell ref="B27:C27"/>
    <mergeCell ref="B28:C29"/>
    <mergeCell ref="B30:C31"/>
    <mergeCell ref="B32:C32"/>
    <mergeCell ref="B37:C37"/>
    <mergeCell ref="B50:C51"/>
    <mergeCell ref="B52:C52"/>
    <mergeCell ref="B57:C57"/>
    <mergeCell ref="B58:C59"/>
    <mergeCell ref="D118:L127"/>
    <mergeCell ref="D108:L117"/>
    <mergeCell ref="D98:L107"/>
    <mergeCell ref="B98:C99"/>
    <mergeCell ref="B100:C101"/>
    <mergeCell ref="B102:C102"/>
    <mergeCell ref="B107:C107"/>
    <mergeCell ref="B108:C109"/>
    <mergeCell ref="B110:C111"/>
    <mergeCell ref="B112:C112"/>
    <mergeCell ref="B117:C117"/>
    <mergeCell ref="B118:C119"/>
    <mergeCell ref="B120:C121"/>
    <mergeCell ref="B122:C122"/>
    <mergeCell ref="B127:C127"/>
    <mergeCell ref="B103:C103"/>
    <mergeCell ref="B56:C56"/>
    <mergeCell ref="B12:L12"/>
    <mergeCell ref="B4:L4"/>
    <mergeCell ref="B5:L5"/>
    <mergeCell ref="B6:L6"/>
    <mergeCell ref="B9:L9"/>
    <mergeCell ref="B8:L8"/>
    <mergeCell ref="B10:L10"/>
    <mergeCell ref="D38:L47"/>
    <mergeCell ref="D48:L57"/>
    <mergeCell ref="B34:C34"/>
    <mergeCell ref="B35:C35"/>
    <mergeCell ref="B36:C36"/>
    <mergeCell ref="B43:C43"/>
    <mergeCell ref="B44:C44"/>
    <mergeCell ref="B23:C23"/>
    <mergeCell ref="B24:C24"/>
    <mergeCell ref="B25:C25"/>
    <mergeCell ref="B26:C26"/>
    <mergeCell ref="B33:C33"/>
    <mergeCell ref="B45:C45"/>
    <mergeCell ref="B46:C46"/>
    <mergeCell ref="B53:C53"/>
    <mergeCell ref="B54:C54"/>
    <mergeCell ref="B65:C65"/>
    <mergeCell ref="B66:C66"/>
    <mergeCell ref="B97:C97"/>
    <mergeCell ref="B94:C94"/>
    <mergeCell ref="B95:C95"/>
    <mergeCell ref="B96:C96"/>
    <mergeCell ref="B72:C72"/>
    <mergeCell ref="B77:C77"/>
    <mergeCell ref="B78:C79"/>
    <mergeCell ref="B80:C81"/>
    <mergeCell ref="B82:C82"/>
    <mergeCell ref="B73:C73"/>
    <mergeCell ref="B74:C74"/>
    <mergeCell ref="B75:C75"/>
    <mergeCell ref="B76:C76"/>
    <mergeCell ref="B83:C83"/>
    <mergeCell ref="B84:C84"/>
    <mergeCell ref="B85:C85"/>
    <mergeCell ref="B86:C86"/>
    <mergeCell ref="B93:C93"/>
    <mergeCell ref="B48:C49"/>
    <mergeCell ref="B126:C126"/>
    <mergeCell ref="B115:C115"/>
    <mergeCell ref="B116:C116"/>
    <mergeCell ref="B123:C123"/>
    <mergeCell ref="B124:C124"/>
    <mergeCell ref="B125:C125"/>
    <mergeCell ref="B104:C104"/>
    <mergeCell ref="B105:C105"/>
    <mergeCell ref="B106:C106"/>
    <mergeCell ref="B113:C113"/>
    <mergeCell ref="B114:C114"/>
    <mergeCell ref="B55:C55"/>
    <mergeCell ref="B87:C87"/>
    <mergeCell ref="B88:C89"/>
    <mergeCell ref="B90:C91"/>
    <mergeCell ref="B92:C92"/>
    <mergeCell ref="B60:C61"/>
    <mergeCell ref="B62:C62"/>
    <mergeCell ref="B67:C67"/>
    <mergeCell ref="B68:C69"/>
    <mergeCell ref="B70:C71"/>
    <mergeCell ref="B63:C63"/>
    <mergeCell ref="B64:C64"/>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8:L18 D28:L28 D38:L38 D48:L48 D58:L58 D68:L68 D78:L78 D88:L88 D98:L98 D108:L108 D118:L11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57" min="1" max="11" man="1"/>
    <brk id="10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9DAD8B-5C49-42DA-B901-3903F5D03FDA}">
          <x14:formula1>
            <xm:f>Variables!$D$30:$D$31</xm:f>
          </x14:formula1>
          <xm:sqref>B112:C112 B22:C22 B32:C32 B42:C42 B52:C52 B62:C62 B72:C72 B82:C82 B92:C92 B102:C102 B122:C122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62"/>
  <sheetViews>
    <sheetView showGridLines="0" zoomScaleNormal="100" workbookViewId="0"/>
  </sheetViews>
  <sheetFormatPr defaultColWidth="9.44140625" defaultRowHeight="14.4" x14ac:dyDescent="0.3"/>
  <cols>
    <col min="1" max="1" width="1.5546875" style="12" customWidth="1"/>
    <col min="2" max="12" width="14.5546875" style="22" customWidth="1"/>
    <col min="13" max="13" width="14.5546875" style="1" customWidth="1"/>
    <col min="14" max="14" width="14.5546875" style="2" customWidth="1"/>
    <col min="15" max="16" width="14.5546875" style="2" hidden="1" customWidth="1"/>
    <col min="17" max="17" width="9.44140625" style="2" customWidth="1"/>
    <col min="18" max="16384" width="9.44140625" style="2"/>
  </cols>
  <sheetData>
    <row r="1" spans="1:16" x14ac:dyDescent="0.3">
      <c r="O1" s="2" t="s">
        <v>625</v>
      </c>
      <c r="P1" s="2" t="s">
        <v>625</v>
      </c>
    </row>
    <row r="2" spans="1:16" x14ac:dyDescent="0.3">
      <c r="B2" s="23" t="str">
        <f>'Pro 1'!B2</f>
        <v>PROTECTED</v>
      </c>
      <c r="O2" s="3" t="s">
        <v>126</v>
      </c>
      <c r="P2" s="3" t="s">
        <v>128</v>
      </c>
    </row>
    <row r="3" spans="1:16" x14ac:dyDescent="0.3">
      <c r="B3" s="24"/>
      <c r="O3" s="7"/>
      <c r="P3" s="7"/>
    </row>
    <row r="4" spans="1:16" s="7" customFormat="1" x14ac:dyDescent="0.3">
      <c r="A4" s="18"/>
      <c r="B4" s="619" t="str">
        <f>Info!B4</f>
        <v>PRODUCERS' QUESTIONNAIRE</v>
      </c>
      <c r="C4" s="619"/>
      <c r="D4" s="619"/>
      <c r="E4" s="619"/>
      <c r="F4" s="619"/>
      <c r="G4" s="619"/>
      <c r="H4" s="619"/>
      <c r="I4" s="619"/>
      <c r="J4" s="619"/>
      <c r="K4" s="619"/>
      <c r="L4" s="619"/>
      <c r="M4" s="19"/>
      <c r="N4" s="19"/>
      <c r="O4" s="15"/>
      <c r="P4" s="15"/>
    </row>
    <row r="5" spans="1:16" s="7" customFormat="1" x14ac:dyDescent="0.3">
      <c r="A5" s="18"/>
      <c r="B5" s="619" t="str">
        <f>Info!B5</f>
        <v>RR-2025-007</v>
      </c>
      <c r="C5" s="619"/>
      <c r="D5" s="619"/>
      <c r="E5" s="619"/>
      <c r="F5" s="619"/>
      <c r="G5" s="619"/>
      <c r="H5" s="619"/>
      <c r="I5" s="619"/>
      <c r="J5" s="619"/>
      <c r="K5" s="619"/>
      <c r="L5" s="619"/>
      <c r="M5" s="19"/>
      <c r="N5" s="19"/>
      <c r="O5" s="15"/>
      <c r="P5" s="15"/>
    </row>
    <row r="6" spans="1:16" s="16" customFormat="1" x14ac:dyDescent="0.3">
      <c r="A6" s="18"/>
      <c r="B6" s="619" t="str">
        <f>Info!B6</f>
        <v>HEAVY PLATE</v>
      </c>
      <c r="C6" s="619"/>
      <c r="D6" s="619"/>
      <c r="E6" s="619"/>
      <c r="F6" s="619"/>
      <c r="G6" s="619"/>
      <c r="H6" s="619"/>
      <c r="I6" s="619"/>
      <c r="J6" s="619"/>
      <c r="K6" s="619"/>
      <c r="L6" s="619"/>
      <c r="M6" s="15"/>
      <c r="N6" s="15"/>
      <c r="O6" s="17"/>
      <c r="P6" s="17"/>
    </row>
    <row r="7" spans="1:16" s="8" customFormat="1" x14ac:dyDescent="0.3">
      <c r="A7" s="18"/>
      <c r="B7" s="25"/>
      <c r="C7" s="26"/>
      <c r="D7" s="26"/>
      <c r="E7" s="26"/>
      <c r="F7" s="26"/>
      <c r="G7" s="26"/>
      <c r="H7" s="26"/>
      <c r="I7" s="26"/>
      <c r="J7" s="26"/>
      <c r="K7" s="26"/>
      <c r="L7" s="26"/>
      <c r="O7" s="9"/>
      <c r="P7" s="9"/>
    </row>
    <row r="8" spans="1:16" x14ac:dyDescent="0.3">
      <c r="B8" s="736" t="str">
        <f>IF(Intro!$G$21="English",O8,P8)</f>
        <v>PROTECTED COMMENTS</v>
      </c>
      <c r="C8" s="737"/>
      <c r="D8" s="737"/>
      <c r="E8" s="737"/>
      <c r="F8" s="737"/>
      <c r="G8" s="737"/>
      <c r="H8" s="737"/>
      <c r="I8" s="737"/>
      <c r="J8" s="737"/>
      <c r="K8" s="737"/>
      <c r="L8" s="738"/>
      <c r="M8" s="151"/>
      <c r="O8" s="2" t="s">
        <v>116</v>
      </c>
      <c r="P8" s="2" t="s">
        <v>347</v>
      </c>
    </row>
    <row r="9" spans="1:16" s="10" customFormat="1" x14ac:dyDescent="0.3">
      <c r="A9" s="12"/>
      <c r="B9" s="27"/>
      <c r="C9" s="29"/>
      <c r="D9" s="29"/>
      <c r="E9" s="29"/>
      <c r="F9" s="29"/>
      <c r="G9" s="29"/>
      <c r="H9" s="29"/>
      <c r="I9" s="29"/>
      <c r="J9" s="29"/>
      <c r="K9" s="29"/>
      <c r="L9" s="30"/>
    </row>
    <row r="10" spans="1:16" s="10" customFormat="1" x14ac:dyDescent="0.3">
      <c r="A10" s="12"/>
      <c r="B10" s="560" t="str">
        <f>IF(Intro!$G$21="English",O10,P10)</f>
        <v>Should your firm wish to add any comments related to its responses, submit them here. Be sure to indicate the applicable question number.</v>
      </c>
      <c r="C10" s="561"/>
      <c r="D10" s="561"/>
      <c r="E10" s="561"/>
      <c r="F10" s="561"/>
      <c r="G10" s="561"/>
      <c r="H10" s="561"/>
      <c r="I10" s="561"/>
      <c r="J10" s="561"/>
      <c r="K10" s="561"/>
      <c r="L10" s="562"/>
      <c r="O10" s="11" t="s">
        <v>485</v>
      </c>
      <c r="P10" s="10" t="s">
        <v>334</v>
      </c>
    </row>
    <row r="11" spans="1:16" s="10" customFormat="1" x14ac:dyDescent="0.3">
      <c r="A11" s="12"/>
      <c r="B11" s="219"/>
      <c r="C11" s="29"/>
      <c r="D11" s="29"/>
      <c r="E11" s="29"/>
      <c r="F11" s="29"/>
      <c r="G11" s="29"/>
      <c r="H11" s="29"/>
      <c r="I11" s="29"/>
      <c r="J11" s="29"/>
      <c r="K11" s="29"/>
      <c r="L11" s="30"/>
      <c r="O11" s="309" t="s">
        <v>612</v>
      </c>
      <c r="P11" s="309" t="s">
        <v>613</v>
      </c>
    </row>
    <row r="12" spans="1:16" s="10" customFormat="1" ht="28.8" x14ac:dyDescent="0.3">
      <c r="A12" s="12" t="s">
        <v>664</v>
      </c>
      <c r="B12" s="329"/>
      <c r="C12" s="330" t="str">
        <f>IF(Intro!$G$21="English",O11,P11)</f>
        <v>Tab and Question</v>
      </c>
      <c r="D12" s="746" t="str">
        <f>IF(Intro!$G$21="English",O12,P12)</f>
        <v>Comments</v>
      </c>
      <c r="E12" s="747"/>
      <c r="F12" s="747"/>
      <c r="G12" s="747"/>
      <c r="H12" s="747"/>
      <c r="I12" s="747"/>
      <c r="J12" s="747"/>
      <c r="K12" s="747"/>
      <c r="L12" s="748"/>
      <c r="O12" s="11" t="s">
        <v>208</v>
      </c>
      <c r="P12" s="10" t="s">
        <v>209</v>
      </c>
    </row>
    <row r="13" spans="1:16" s="151" customFormat="1" x14ac:dyDescent="0.3">
      <c r="A13" s="249"/>
      <c r="B13" s="743" t="str">
        <f>IF(Intro!$G$21="English",O13,P13)</f>
        <v>Comment 1</v>
      </c>
      <c r="C13" s="742"/>
      <c r="D13" s="749"/>
      <c r="E13" s="750"/>
      <c r="F13" s="750"/>
      <c r="G13" s="750"/>
      <c r="H13" s="750"/>
      <c r="I13" s="750"/>
      <c r="J13" s="750"/>
      <c r="K13" s="750"/>
      <c r="L13" s="751"/>
      <c r="O13" s="11" t="s">
        <v>210</v>
      </c>
      <c r="P13" s="10" t="s">
        <v>211</v>
      </c>
    </row>
    <row r="14" spans="1:16" s="151" customFormat="1" x14ac:dyDescent="0.3">
      <c r="A14" s="249"/>
      <c r="B14" s="744"/>
      <c r="C14" s="742"/>
      <c r="D14" s="752"/>
      <c r="E14" s="753"/>
      <c r="F14" s="753"/>
      <c r="G14" s="753"/>
      <c r="H14" s="753"/>
      <c r="I14" s="753"/>
      <c r="J14" s="753"/>
      <c r="K14" s="753"/>
      <c r="L14" s="754"/>
      <c r="O14" s="11"/>
      <c r="P14" s="10"/>
    </row>
    <row r="15" spans="1:16" s="151" customFormat="1" x14ac:dyDescent="0.3">
      <c r="A15" s="249"/>
      <c r="B15" s="744"/>
      <c r="C15" s="742"/>
      <c r="D15" s="752"/>
      <c r="E15" s="753"/>
      <c r="F15" s="753"/>
      <c r="G15" s="753"/>
      <c r="H15" s="753"/>
      <c r="I15" s="753"/>
      <c r="J15" s="753"/>
      <c r="K15" s="753"/>
      <c r="L15" s="754"/>
      <c r="O15" s="11"/>
      <c r="P15" s="10"/>
    </row>
    <row r="16" spans="1:16" s="151" customFormat="1" x14ac:dyDescent="0.3">
      <c r="A16" s="249"/>
      <c r="B16" s="744"/>
      <c r="C16" s="742"/>
      <c r="D16" s="752"/>
      <c r="E16" s="753"/>
      <c r="F16" s="753"/>
      <c r="G16" s="753"/>
      <c r="H16" s="753"/>
      <c r="I16" s="753"/>
      <c r="J16" s="753"/>
      <c r="K16" s="753"/>
      <c r="L16" s="754"/>
      <c r="O16" s="11"/>
      <c r="P16" s="10"/>
    </row>
    <row r="17" spans="1:16" s="151" customFormat="1" x14ac:dyDescent="0.3">
      <c r="A17" s="249"/>
      <c r="B17" s="744"/>
      <c r="C17" s="742"/>
      <c r="D17" s="752"/>
      <c r="E17" s="753"/>
      <c r="F17" s="753"/>
      <c r="G17" s="753"/>
      <c r="H17" s="753"/>
      <c r="I17" s="753"/>
      <c r="J17" s="753"/>
      <c r="K17" s="753"/>
      <c r="L17" s="754"/>
      <c r="O17" s="11"/>
      <c r="P17" s="10"/>
    </row>
    <row r="18" spans="1:16" s="151" customFormat="1" x14ac:dyDescent="0.3">
      <c r="A18" s="249"/>
      <c r="B18" s="744"/>
      <c r="C18" s="742"/>
      <c r="D18" s="752"/>
      <c r="E18" s="753"/>
      <c r="F18" s="753"/>
      <c r="G18" s="753"/>
      <c r="H18" s="753"/>
      <c r="I18" s="753"/>
      <c r="J18" s="753"/>
      <c r="K18" s="753"/>
      <c r="L18" s="754"/>
      <c r="O18" s="11"/>
      <c r="P18" s="10"/>
    </row>
    <row r="19" spans="1:16" s="151" customFormat="1" x14ac:dyDescent="0.3">
      <c r="A19" s="249"/>
      <c r="B19" s="744"/>
      <c r="C19" s="742"/>
      <c r="D19" s="752"/>
      <c r="E19" s="753"/>
      <c r="F19" s="753"/>
      <c r="G19" s="753"/>
      <c r="H19" s="753"/>
      <c r="I19" s="753"/>
      <c r="J19" s="753"/>
      <c r="K19" s="753"/>
      <c r="L19" s="754"/>
      <c r="O19" s="11"/>
      <c r="P19" s="10"/>
    </row>
    <row r="20" spans="1:16" s="151" customFormat="1" x14ac:dyDescent="0.3">
      <c r="A20" s="249"/>
      <c r="B20" s="744"/>
      <c r="C20" s="742"/>
      <c r="D20" s="752"/>
      <c r="E20" s="753"/>
      <c r="F20" s="753"/>
      <c r="G20" s="753"/>
      <c r="H20" s="753"/>
      <c r="I20" s="753"/>
      <c r="J20" s="753"/>
      <c r="K20" s="753"/>
      <c r="L20" s="754"/>
      <c r="O20" s="11"/>
      <c r="P20" s="10"/>
    </row>
    <row r="21" spans="1:16" s="151" customFormat="1" x14ac:dyDescent="0.3">
      <c r="A21" s="249"/>
      <c r="B21" s="744"/>
      <c r="C21" s="742"/>
      <c r="D21" s="752"/>
      <c r="E21" s="753"/>
      <c r="F21" s="753"/>
      <c r="G21" s="753"/>
      <c r="H21" s="753"/>
      <c r="I21" s="753"/>
      <c r="J21" s="753"/>
      <c r="K21" s="753"/>
      <c r="L21" s="754"/>
      <c r="O21" s="11"/>
      <c r="P21" s="10"/>
    </row>
    <row r="22" spans="1:16" s="151" customFormat="1" x14ac:dyDescent="0.3">
      <c r="A22" s="249"/>
      <c r="B22" s="745"/>
      <c r="C22" s="742"/>
      <c r="D22" s="755"/>
      <c r="E22" s="756"/>
      <c r="F22" s="756"/>
      <c r="G22" s="756"/>
      <c r="H22" s="756"/>
      <c r="I22" s="756"/>
      <c r="J22" s="756"/>
      <c r="K22" s="756"/>
      <c r="L22" s="757"/>
      <c r="O22" s="11"/>
      <c r="P22" s="10"/>
    </row>
    <row r="23" spans="1:16" s="151" customFormat="1" x14ac:dyDescent="0.3">
      <c r="A23" s="249"/>
      <c r="B23" s="743" t="str">
        <f>IF(Intro!$G$21="English",O23,P23)</f>
        <v>Comment 2</v>
      </c>
      <c r="C23" s="742"/>
      <c r="D23" s="749"/>
      <c r="E23" s="750"/>
      <c r="F23" s="750"/>
      <c r="G23" s="750"/>
      <c r="H23" s="750"/>
      <c r="I23" s="750"/>
      <c r="J23" s="750"/>
      <c r="K23" s="750"/>
      <c r="L23" s="751"/>
      <c r="O23" s="11" t="s">
        <v>212</v>
      </c>
      <c r="P23" s="10" t="s">
        <v>213</v>
      </c>
    </row>
    <row r="24" spans="1:16" s="151" customFormat="1" x14ac:dyDescent="0.3">
      <c r="A24" s="249"/>
      <c r="B24" s="744"/>
      <c r="C24" s="742"/>
      <c r="D24" s="752"/>
      <c r="E24" s="753"/>
      <c r="F24" s="753"/>
      <c r="G24" s="753"/>
      <c r="H24" s="753"/>
      <c r="I24" s="753"/>
      <c r="J24" s="753"/>
      <c r="K24" s="753"/>
      <c r="L24" s="754"/>
    </row>
    <row r="25" spans="1:16" s="151" customFormat="1" x14ac:dyDescent="0.3">
      <c r="A25" s="249"/>
      <c r="B25" s="744"/>
      <c r="C25" s="742"/>
      <c r="D25" s="752"/>
      <c r="E25" s="753"/>
      <c r="F25" s="753"/>
      <c r="G25" s="753"/>
      <c r="H25" s="753"/>
      <c r="I25" s="753"/>
      <c r="J25" s="753"/>
      <c r="K25" s="753"/>
      <c r="L25" s="754"/>
    </row>
    <row r="26" spans="1:16" s="151" customFormat="1" x14ac:dyDescent="0.3">
      <c r="A26" s="249"/>
      <c r="B26" s="744"/>
      <c r="C26" s="742"/>
      <c r="D26" s="752"/>
      <c r="E26" s="753"/>
      <c r="F26" s="753"/>
      <c r="G26" s="753"/>
      <c r="H26" s="753"/>
      <c r="I26" s="753"/>
      <c r="J26" s="753"/>
      <c r="K26" s="753"/>
      <c r="L26" s="754"/>
      <c r="O26" s="11"/>
      <c r="P26" s="10"/>
    </row>
    <row r="27" spans="1:16" s="151" customFormat="1" x14ac:dyDescent="0.3">
      <c r="A27" s="249"/>
      <c r="B27" s="744"/>
      <c r="C27" s="742"/>
      <c r="D27" s="752"/>
      <c r="E27" s="753"/>
      <c r="F27" s="753"/>
      <c r="G27" s="753"/>
      <c r="H27" s="753"/>
      <c r="I27" s="753"/>
      <c r="J27" s="753"/>
      <c r="K27" s="753"/>
      <c r="L27" s="754"/>
      <c r="O27" s="11"/>
      <c r="P27" s="10"/>
    </row>
    <row r="28" spans="1:16" s="151" customFormat="1" x14ac:dyDescent="0.3">
      <c r="A28" s="249"/>
      <c r="B28" s="744"/>
      <c r="C28" s="742"/>
      <c r="D28" s="752"/>
      <c r="E28" s="753"/>
      <c r="F28" s="753"/>
      <c r="G28" s="753"/>
      <c r="H28" s="753"/>
      <c r="I28" s="753"/>
      <c r="J28" s="753"/>
      <c r="K28" s="753"/>
      <c r="L28" s="754"/>
    </row>
    <row r="29" spans="1:16" s="177" customFormat="1" x14ac:dyDescent="0.3">
      <c r="A29" s="254"/>
      <c r="B29" s="744"/>
      <c r="C29" s="742"/>
      <c r="D29" s="752"/>
      <c r="E29" s="753"/>
      <c r="F29" s="753"/>
      <c r="G29" s="753"/>
      <c r="H29" s="753"/>
      <c r="I29" s="753"/>
      <c r="J29" s="753"/>
      <c r="K29" s="753"/>
      <c r="L29" s="754"/>
      <c r="N29" s="255"/>
    </row>
    <row r="30" spans="1:16" x14ac:dyDescent="0.3">
      <c r="B30" s="744"/>
      <c r="C30" s="742"/>
      <c r="D30" s="752"/>
      <c r="E30" s="753"/>
      <c r="F30" s="753"/>
      <c r="G30" s="753"/>
      <c r="H30" s="753"/>
      <c r="I30" s="753"/>
      <c r="J30" s="753"/>
      <c r="K30" s="753"/>
      <c r="L30" s="754"/>
    </row>
    <row r="31" spans="1:16" x14ac:dyDescent="0.3">
      <c r="B31" s="744"/>
      <c r="C31" s="742"/>
      <c r="D31" s="752"/>
      <c r="E31" s="753"/>
      <c r="F31" s="753"/>
      <c r="G31" s="753"/>
      <c r="H31" s="753"/>
      <c r="I31" s="753"/>
      <c r="J31" s="753"/>
      <c r="K31" s="753"/>
      <c r="L31" s="754"/>
    </row>
    <row r="32" spans="1:16" x14ac:dyDescent="0.3">
      <c r="B32" s="745"/>
      <c r="C32" s="742"/>
      <c r="D32" s="755"/>
      <c r="E32" s="756"/>
      <c r="F32" s="756"/>
      <c r="G32" s="756"/>
      <c r="H32" s="756"/>
      <c r="I32" s="756"/>
      <c r="J32" s="756"/>
      <c r="K32" s="756"/>
      <c r="L32" s="757"/>
    </row>
    <row r="33" spans="1:16" x14ac:dyDescent="0.3">
      <c r="B33" s="743" t="str">
        <f>IF(Intro!$G$21="English",O33,P33)</f>
        <v>Comment 3</v>
      </c>
      <c r="C33" s="742"/>
      <c r="D33" s="749"/>
      <c r="E33" s="750"/>
      <c r="F33" s="750"/>
      <c r="G33" s="750"/>
      <c r="H33" s="750"/>
      <c r="I33" s="750"/>
      <c r="J33" s="750"/>
      <c r="K33" s="750"/>
      <c r="L33" s="751"/>
      <c r="O33" s="11" t="s">
        <v>214</v>
      </c>
      <c r="P33" s="10" t="s">
        <v>215</v>
      </c>
    </row>
    <row r="34" spans="1:16" x14ac:dyDescent="0.3">
      <c r="B34" s="744"/>
      <c r="C34" s="742"/>
      <c r="D34" s="752"/>
      <c r="E34" s="753"/>
      <c r="F34" s="753"/>
      <c r="G34" s="753"/>
      <c r="H34" s="753"/>
      <c r="I34" s="753"/>
      <c r="J34" s="753"/>
      <c r="K34" s="753"/>
      <c r="L34" s="754"/>
    </row>
    <row r="35" spans="1:16" x14ac:dyDescent="0.3">
      <c r="B35" s="744"/>
      <c r="C35" s="742"/>
      <c r="D35" s="752"/>
      <c r="E35" s="753"/>
      <c r="F35" s="753"/>
      <c r="G35" s="753"/>
      <c r="H35" s="753"/>
      <c r="I35" s="753"/>
      <c r="J35" s="753"/>
      <c r="K35" s="753"/>
      <c r="L35" s="754"/>
    </row>
    <row r="36" spans="1:16" x14ac:dyDescent="0.3">
      <c r="B36" s="744"/>
      <c r="C36" s="742"/>
      <c r="D36" s="752"/>
      <c r="E36" s="753"/>
      <c r="F36" s="753"/>
      <c r="G36" s="753"/>
      <c r="H36" s="753"/>
      <c r="I36" s="753"/>
      <c r="J36" s="753"/>
      <c r="K36" s="753"/>
      <c r="L36" s="754"/>
    </row>
    <row r="37" spans="1:16" s="151" customFormat="1" x14ac:dyDescent="0.3">
      <c r="A37" s="249"/>
      <c r="B37" s="744"/>
      <c r="C37" s="742"/>
      <c r="D37" s="752"/>
      <c r="E37" s="753"/>
      <c r="F37" s="753"/>
      <c r="G37" s="753"/>
      <c r="H37" s="753"/>
      <c r="I37" s="753"/>
      <c r="J37" s="753"/>
      <c r="K37" s="753"/>
      <c r="L37" s="754"/>
      <c r="O37" s="11"/>
      <c r="P37" s="10"/>
    </row>
    <row r="38" spans="1:16" s="151" customFormat="1" x14ac:dyDescent="0.3">
      <c r="A38" s="249"/>
      <c r="B38" s="744"/>
      <c r="C38" s="742"/>
      <c r="D38" s="752"/>
      <c r="E38" s="753"/>
      <c r="F38" s="753"/>
      <c r="G38" s="753"/>
      <c r="H38" s="753"/>
      <c r="I38" s="753"/>
      <c r="J38" s="753"/>
      <c r="K38" s="753"/>
      <c r="L38" s="754"/>
      <c r="O38" s="11"/>
      <c r="P38" s="10"/>
    </row>
    <row r="39" spans="1:16" x14ac:dyDescent="0.3">
      <c r="B39" s="744"/>
      <c r="C39" s="742"/>
      <c r="D39" s="752"/>
      <c r="E39" s="753"/>
      <c r="F39" s="753"/>
      <c r="G39" s="753"/>
      <c r="H39" s="753"/>
      <c r="I39" s="753"/>
      <c r="J39" s="753"/>
      <c r="K39" s="753"/>
      <c r="L39" s="754"/>
    </row>
    <row r="40" spans="1:16" x14ac:dyDescent="0.3">
      <c r="B40" s="744"/>
      <c r="C40" s="742"/>
      <c r="D40" s="752"/>
      <c r="E40" s="753"/>
      <c r="F40" s="753"/>
      <c r="G40" s="753"/>
      <c r="H40" s="753"/>
      <c r="I40" s="753"/>
      <c r="J40" s="753"/>
      <c r="K40" s="753"/>
      <c r="L40" s="754"/>
    </row>
    <row r="41" spans="1:16" x14ac:dyDescent="0.3">
      <c r="B41" s="744"/>
      <c r="C41" s="742"/>
      <c r="D41" s="752"/>
      <c r="E41" s="753"/>
      <c r="F41" s="753"/>
      <c r="G41" s="753"/>
      <c r="H41" s="753"/>
      <c r="I41" s="753"/>
      <c r="J41" s="753"/>
      <c r="K41" s="753"/>
      <c r="L41" s="754"/>
    </row>
    <row r="42" spans="1:16" x14ac:dyDescent="0.3">
      <c r="B42" s="745"/>
      <c r="C42" s="742"/>
      <c r="D42" s="755"/>
      <c r="E42" s="756"/>
      <c r="F42" s="756"/>
      <c r="G42" s="756"/>
      <c r="H42" s="756"/>
      <c r="I42" s="756"/>
      <c r="J42" s="756"/>
      <c r="K42" s="756"/>
      <c r="L42" s="757"/>
    </row>
    <row r="43" spans="1:16" x14ac:dyDescent="0.3">
      <c r="B43" s="743" t="str">
        <f>IF(Intro!$G$21="English",O43,P43)</f>
        <v>Comment 4</v>
      </c>
      <c r="C43" s="742"/>
      <c r="D43" s="749"/>
      <c r="E43" s="750"/>
      <c r="F43" s="750"/>
      <c r="G43" s="750"/>
      <c r="H43" s="750"/>
      <c r="I43" s="750"/>
      <c r="J43" s="750"/>
      <c r="K43" s="750"/>
      <c r="L43" s="751"/>
      <c r="O43" s="11" t="s">
        <v>216</v>
      </c>
      <c r="P43" s="10" t="s">
        <v>217</v>
      </c>
    </row>
    <row r="44" spans="1:16" x14ac:dyDescent="0.3">
      <c r="B44" s="744"/>
      <c r="C44" s="742"/>
      <c r="D44" s="752"/>
      <c r="E44" s="753"/>
      <c r="F44" s="753"/>
      <c r="G44" s="753"/>
      <c r="H44" s="753"/>
      <c r="I44" s="753"/>
      <c r="J44" s="753"/>
      <c r="K44" s="753"/>
      <c r="L44" s="754"/>
    </row>
    <row r="45" spans="1:16" x14ac:dyDescent="0.3">
      <c r="B45" s="744"/>
      <c r="C45" s="742"/>
      <c r="D45" s="752"/>
      <c r="E45" s="753"/>
      <c r="F45" s="753"/>
      <c r="G45" s="753"/>
      <c r="H45" s="753"/>
      <c r="I45" s="753"/>
      <c r="J45" s="753"/>
      <c r="K45" s="753"/>
      <c r="L45" s="754"/>
    </row>
    <row r="46" spans="1:16" x14ac:dyDescent="0.3">
      <c r="A46" s="249"/>
      <c r="B46" s="744"/>
      <c r="C46" s="742"/>
      <c r="D46" s="752"/>
      <c r="E46" s="753"/>
      <c r="F46" s="753"/>
      <c r="G46" s="753"/>
      <c r="H46" s="753"/>
      <c r="I46" s="753"/>
      <c r="J46" s="753"/>
      <c r="K46" s="753"/>
      <c r="L46" s="754"/>
    </row>
    <row r="47" spans="1:16" s="151" customFormat="1" x14ac:dyDescent="0.3">
      <c r="A47" s="249"/>
      <c r="B47" s="744"/>
      <c r="C47" s="742"/>
      <c r="D47" s="752"/>
      <c r="E47" s="753"/>
      <c r="F47" s="753"/>
      <c r="G47" s="753"/>
      <c r="H47" s="753"/>
      <c r="I47" s="753"/>
      <c r="J47" s="753"/>
      <c r="K47" s="753"/>
      <c r="L47" s="754"/>
      <c r="O47" s="11"/>
      <c r="P47" s="10"/>
    </row>
    <row r="48" spans="1:16" s="151" customFormat="1" x14ac:dyDescent="0.3">
      <c r="A48" s="12"/>
      <c r="B48" s="744"/>
      <c r="C48" s="742"/>
      <c r="D48" s="752"/>
      <c r="E48" s="753"/>
      <c r="F48" s="753"/>
      <c r="G48" s="753"/>
      <c r="H48" s="753"/>
      <c r="I48" s="753"/>
      <c r="J48" s="753"/>
      <c r="K48" s="753"/>
      <c r="L48" s="754"/>
      <c r="O48" s="11"/>
      <c r="P48" s="10"/>
    </row>
    <row r="49" spans="1:16" x14ac:dyDescent="0.3">
      <c r="B49" s="744"/>
      <c r="C49" s="742"/>
      <c r="D49" s="752"/>
      <c r="E49" s="753"/>
      <c r="F49" s="753"/>
      <c r="G49" s="753"/>
      <c r="H49" s="753"/>
      <c r="I49" s="753"/>
      <c r="J49" s="753"/>
      <c r="K49" s="753"/>
      <c r="L49" s="754"/>
    </row>
    <row r="50" spans="1:16" x14ac:dyDescent="0.3">
      <c r="B50" s="744"/>
      <c r="C50" s="742"/>
      <c r="D50" s="752"/>
      <c r="E50" s="753"/>
      <c r="F50" s="753"/>
      <c r="G50" s="753"/>
      <c r="H50" s="753"/>
      <c r="I50" s="753"/>
      <c r="J50" s="753"/>
      <c r="K50" s="753"/>
      <c r="L50" s="754"/>
    </row>
    <row r="51" spans="1:16" x14ac:dyDescent="0.3">
      <c r="B51" s="744"/>
      <c r="C51" s="742"/>
      <c r="D51" s="752"/>
      <c r="E51" s="753"/>
      <c r="F51" s="753"/>
      <c r="G51" s="753"/>
      <c r="H51" s="753"/>
      <c r="I51" s="753"/>
      <c r="J51" s="753"/>
      <c r="K51" s="753"/>
      <c r="L51" s="754"/>
    </row>
    <row r="52" spans="1:16" x14ac:dyDescent="0.3">
      <c r="B52" s="745"/>
      <c r="C52" s="742"/>
      <c r="D52" s="755"/>
      <c r="E52" s="756"/>
      <c r="F52" s="756"/>
      <c r="G52" s="756"/>
      <c r="H52" s="756"/>
      <c r="I52" s="756"/>
      <c r="J52" s="756"/>
      <c r="K52" s="756"/>
      <c r="L52" s="757"/>
    </row>
    <row r="53" spans="1:16" x14ac:dyDescent="0.3">
      <c r="B53" s="743" t="str">
        <f>IF(Intro!$G$21="English",O53,P53)</f>
        <v>Comment 5</v>
      </c>
      <c r="C53" s="742"/>
      <c r="D53" s="749"/>
      <c r="E53" s="750"/>
      <c r="F53" s="750"/>
      <c r="G53" s="750"/>
      <c r="H53" s="750"/>
      <c r="I53" s="750"/>
      <c r="J53" s="750"/>
      <c r="K53" s="750"/>
      <c r="L53" s="751"/>
      <c r="O53" s="11" t="s">
        <v>218</v>
      </c>
      <c r="P53" s="10" t="s">
        <v>219</v>
      </c>
    </row>
    <row r="54" spans="1:16" x14ac:dyDescent="0.3">
      <c r="B54" s="744"/>
      <c r="C54" s="742"/>
      <c r="D54" s="752"/>
      <c r="E54" s="753"/>
      <c r="F54" s="753"/>
      <c r="G54" s="753"/>
      <c r="H54" s="753"/>
      <c r="I54" s="753"/>
      <c r="J54" s="753"/>
      <c r="K54" s="753"/>
      <c r="L54" s="754"/>
    </row>
    <row r="55" spans="1:16" x14ac:dyDescent="0.3">
      <c r="B55" s="744"/>
      <c r="C55" s="742"/>
      <c r="D55" s="752"/>
      <c r="E55" s="753"/>
      <c r="F55" s="753"/>
      <c r="G55" s="753"/>
      <c r="H55" s="753"/>
      <c r="I55" s="753"/>
      <c r="J55" s="753"/>
      <c r="K55" s="753"/>
      <c r="L55" s="754"/>
    </row>
    <row r="56" spans="1:16" s="151" customFormat="1" x14ac:dyDescent="0.3">
      <c r="A56" s="249"/>
      <c r="B56" s="744"/>
      <c r="C56" s="742"/>
      <c r="D56" s="752"/>
      <c r="E56" s="753"/>
      <c r="F56" s="753"/>
      <c r="G56" s="753"/>
      <c r="H56" s="753"/>
      <c r="I56" s="753"/>
      <c r="J56" s="753"/>
      <c r="K56" s="753"/>
      <c r="L56" s="754"/>
      <c r="O56" s="11"/>
      <c r="P56" s="10"/>
    </row>
    <row r="57" spans="1:16" s="151" customFormat="1" x14ac:dyDescent="0.3">
      <c r="A57" s="249"/>
      <c r="B57" s="744"/>
      <c r="C57" s="742"/>
      <c r="D57" s="752"/>
      <c r="E57" s="753"/>
      <c r="F57" s="753"/>
      <c r="G57" s="753"/>
      <c r="H57" s="753"/>
      <c r="I57" s="753"/>
      <c r="J57" s="753"/>
      <c r="K57" s="753"/>
      <c r="L57" s="754"/>
      <c r="O57" s="11"/>
      <c r="P57" s="10"/>
    </row>
    <row r="58" spans="1:16" x14ac:dyDescent="0.3">
      <c r="B58" s="744"/>
      <c r="C58" s="742"/>
      <c r="D58" s="752"/>
      <c r="E58" s="753"/>
      <c r="F58" s="753"/>
      <c r="G58" s="753"/>
      <c r="H58" s="753"/>
      <c r="I58" s="753"/>
      <c r="J58" s="753"/>
      <c r="K58" s="753"/>
      <c r="L58" s="754"/>
    </row>
    <row r="59" spans="1:16" x14ac:dyDescent="0.3">
      <c r="B59" s="744"/>
      <c r="C59" s="742"/>
      <c r="D59" s="752"/>
      <c r="E59" s="753"/>
      <c r="F59" s="753"/>
      <c r="G59" s="753"/>
      <c r="H59" s="753"/>
      <c r="I59" s="753"/>
      <c r="J59" s="753"/>
      <c r="K59" s="753"/>
      <c r="L59" s="754"/>
    </row>
    <row r="60" spans="1:16" x14ac:dyDescent="0.3">
      <c r="B60" s="744"/>
      <c r="C60" s="742"/>
      <c r="D60" s="752"/>
      <c r="E60" s="753"/>
      <c r="F60" s="753"/>
      <c r="G60" s="753"/>
      <c r="H60" s="753"/>
      <c r="I60" s="753"/>
      <c r="J60" s="753"/>
      <c r="K60" s="753"/>
      <c r="L60" s="754"/>
    </row>
    <row r="61" spans="1:16" x14ac:dyDescent="0.3">
      <c r="B61" s="744"/>
      <c r="C61" s="742"/>
      <c r="D61" s="752"/>
      <c r="E61" s="753"/>
      <c r="F61" s="753"/>
      <c r="G61" s="753"/>
      <c r="H61" s="753"/>
      <c r="I61" s="753"/>
      <c r="J61" s="753"/>
      <c r="K61" s="753"/>
      <c r="L61" s="754"/>
    </row>
    <row r="62" spans="1:16" x14ac:dyDescent="0.3">
      <c r="B62" s="758"/>
      <c r="C62" s="915"/>
      <c r="D62" s="755"/>
      <c r="E62" s="756"/>
      <c r="F62" s="756"/>
      <c r="G62" s="756"/>
      <c r="H62" s="756"/>
      <c r="I62" s="756"/>
      <c r="J62" s="756"/>
      <c r="K62" s="756"/>
      <c r="L62" s="757"/>
    </row>
  </sheetData>
  <sheetProtection algorithmName="SHA-512" hashValue="NHdmT6i+6KqOt89faYHdv2Tq7EyLVBTRq61amFGoMzjtxXKm2upFg3+N1x7zHK0qi01oPVzUQ5eKTq41R90EEA==" saltValue="HeNwN6Uaolb9xq3v3grWZg==" spinCount="100000" sheet="1" objects="1" scenarios="1" selectLockedCells="1"/>
  <mergeCells count="21">
    <mergeCell ref="B43:B52"/>
    <mergeCell ref="C43:C52"/>
    <mergeCell ref="D43:L52"/>
    <mergeCell ref="B53:B62"/>
    <mergeCell ref="C53:C62"/>
    <mergeCell ref="D53:L62"/>
    <mergeCell ref="B23:B32"/>
    <mergeCell ref="C23:C32"/>
    <mergeCell ref="D23:L32"/>
    <mergeCell ref="B33:B42"/>
    <mergeCell ref="C33:C42"/>
    <mergeCell ref="D33:L42"/>
    <mergeCell ref="D12:L12"/>
    <mergeCell ref="B13:B22"/>
    <mergeCell ref="C13:C22"/>
    <mergeCell ref="D13:L22"/>
    <mergeCell ref="B4:L4"/>
    <mergeCell ref="B5:L5"/>
    <mergeCell ref="B6:L6"/>
    <mergeCell ref="B10:L10"/>
    <mergeCell ref="B8:L8"/>
  </mergeCells>
  <phoneticPr fontId="18" type="noConversion"/>
  <dataValidations count="2">
    <dataValidation allowBlank="1" showInputMessage="1" showErrorMessage="1" sqref="C13:C62" xr:uid="{AECD0D84-2ED8-483B-8090-D94837A949AC}"/>
    <dataValidation type="textLength" operator="lessThanOrEqual" allowBlank="1" showInputMessage="1" showErrorMessage="1" prompt="1000 character limit/limite de 1000 caractères" sqref="D13:L62" xr:uid="{922860C2-AE89-4C01-8F4F-93E41D9FE081}">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P58"/>
  <sheetViews>
    <sheetView showGridLines="0" zoomScaleNormal="100" workbookViewId="0"/>
  </sheetViews>
  <sheetFormatPr defaultColWidth="9.44140625" defaultRowHeight="14.4" x14ac:dyDescent="0.3"/>
  <cols>
    <col min="1" max="1" width="1.5546875" style="12" customWidth="1"/>
    <col min="2" max="12" width="14.5546875" style="22" customWidth="1"/>
    <col min="13" max="13" width="14.5546875" style="1" customWidth="1"/>
    <col min="14" max="14" width="14.5546875" style="2" customWidth="1"/>
    <col min="15" max="16" width="14.5546875" style="2" hidden="1" customWidth="1"/>
    <col min="17" max="18" width="9.44140625" style="2" customWidth="1"/>
    <col min="19" max="16384" width="9.44140625" style="2"/>
  </cols>
  <sheetData>
    <row r="1" spans="1:16" x14ac:dyDescent="0.3">
      <c r="O1" s="2" t="s">
        <v>625</v>
      </c>
      <c r="P1" s="2" t="s">
        <v>625</v>
      </c>
    </row>
    <row r="2" spans="1:16" x14ac:dyDescent="0.3">
      <c r="B2" s="23" t="s">
        <v>0</v>
      </c>
      <c r="C2" s="23"/>
      <c r="O2" s="3" t="s">
        <v>126</v>
      </c>
      <c r="P2" s="3" t="s">
        <v>128</v>
      </c>
    </row>
    <row r="3" spans="1:16" x14ac:dyDescent="0.3">
      <c r="B3" s="24"/>
      <c r="C3" s="24"/>
      <c r="O3" s="7"/>
      <c r="P3" s="7"/>
    </row>
    <row r="4" spans="1:16" s="7" customFormat="1" x14ac:dyDescent="0.3">
      <c r="A4" s="18"/>
      <c r="B4" s="619" t="str">
        <f>Info!B4</f>
        <v>PRODUCERS' QUESTIONNAIRE</v>
      </c>
      <c r="C4" s="619"/>
      <c r="D4" s="619"/>
      <c r="E4" s="619"/>
      <c r="F4" s="619"/>
      <c r="G4" s="619"/>
      <c r="H4" s="619"/>
      <c r="I4" s="619"/>
      <c r="J4" s="619"/>
      <c r="K4" s="619"/>
      <c r="L4" s="619"/>
      <c r="M4" s="19"/>
      <c r="N4" s="19"/>
      <c r="O4" s="15"/>
      <c r="P4" s="15"/>
    </row>
    <row r="5" spans="1:16" s="7" customFormat="1" x14ac:dyDescent="0.3">
      <c r="A5" s="18"/>
      <c r="B5" s="619" t="str">
        <f>Info!B5</f>
        <v>RR-2025-007</v>
      </c>
      <c r="C5" s="619"/>
      <c r="D5" s="619"/>
      <c r="E5" s="619"/>
      <c r="F5" s="619"/>
      <c r="G5" s="619"/>
      <c r="H5" s="619"/>
      <c r="I5" s="619"/>
      <c r="J5" s="619"/>
      <c r="K5" s="619"/>
      <c r="L5" s="619"/>
      <c r="M5" s="19"/>
      <c r="N5" s="19"/>
      <c r="O5" s="15"/>
      <c r="P5" s="15"/>
    </row>
    <row r="6" spans="1:16" s="16" customFormat="1" x14ac:dyDescent="0.3">
      <c r="A6" s="18"/>
      <c r="B6" s="619" t="str">
        <f>Info!B6</f>
        <v>HEAVY PLATE</v>
      </c>
      <c r="C6" s="619"/>
      <c r="D6" s="619"/>
      <c r="E6" s="619"/>
      <c r="F6" s="619"/>
      <c r="G6" s="619"/>
      <c r="H6" s="619"/>
      <c r="I6" s="619"/>
      <c r="J6" s="619"/>
      <c r="K6" s="619"/>
      <c r="L6" s="619"/>
      <c r="M6" s="15"/>
      <c r="N6" s="15"/>
      <c r="O6" s="17"/>
      <c r="P6" s="17"/>
    </row>
    <row r="7" spans="1:16" s="8" customFormat="1" x14ac:dyDescent="0.3">
      <c r="A7" s="18"/>
      <c r="B7" s="25"/>
      <c r="C7" s="25"/>
      <c r="D7" s="26"/>
      <c r="E7" s="26"/>
      <c r="F7" s="26"/>
      <c r="G7" s="26"/>
      <c r="H7" s="26"/>
      <c r="I7" s="26"/>
      <c r="J7" s="26"/>
      <c r="K7" s="26"/>
      <c r="L7" s="26"/>
      <c r="O7" s="9"/>
      <c r="P7" s="9"/>
    </row>
    <row r="8" spans="1:16" x14ac:dyDescent="0.3">
      <c r="B8" s="686" t="str">
        <f>IF(Intro!$G$21="English",O8,P8)</f>
        <v>CONFIRMATION OF REPORTED DATA IN THIS QUESTIONNAIRE</v>
      </c>
      <c r="C8" s="687"/>
      <c r="D8" s="687"/>
      <c r="E8" s="687"/>
      <c r="F8" s="687"/>
      <c r="G8" s="687"/>
      <c r="H8" s="687"/>
      <c r="I8" s="687"/>
      <c r="J8" s="687"/>
      <c r="K8" s="687"/>
      <c r="L8" s="688"/>
      <c r="M8" s="151"/>
      <c r="O8" s="2" t="s">
        <v>755</v>
      </c>
      <c r="P8" s="2" t="s">
        <v>756</v>
      </c>
    </row>
    <row r="9" spans="1:16" x14ac:dyDescent="0.3">
      <c r="B9" s="736" t="str">
        <f>IF(Intro!$G$21="English",O9,P9)</f>
        <v>GENERAL</v>
      </c>
      <c r="C9" s="737"/>
      <c r="D9" s="737"/>
      <c r="E9" s="737"/>
      <c r="F9" s="737"/>
      <c r="G9" s="737"/>
      <c r="H9" s="737"/>
      <c r="I9" s="737"/>
      <c r="J9" s="737"/>
      <c r="K9" s="737"/>
      <c r="L9" s="738"/>
      <c r="M9" s="151"/>
      <c r="O9" s="2" t="s">
        <v>570</v>
      </c>
      <c r="P9" s="233" t="s">
        <v>571</v>
      </c>
    </row>
    <row r="10" spans="1:16" s="151" customFormat="1" x14ac:dyDescent="0.3">
      <c r="A10" s="249"/>
      <c r="B10" s="208"/>
      <c r="C10" s="202"/>
      <c r="D10" s="202"/>
      <c r="E10" s="202"/>
      <c r="F10" s="202"/>
      <c r="G10" s="202"/>
      <c r="H10" s="202"/>
      <c r="I10" s="202"/>
      <c r="J10" s="202"/>
      <c r="K10" s="202"/>
      <c r="L10" s="203"/>
      <c r="O10" s="238"/>
      <c r="P10" s="238"/>
    </row>
    <row r="11" spans="1:16" s="151" customFormat="1" x14ac:dyDescent="0.3">
      <c r="A11" s="249"/>
      <c r="B11" s="208"/>
      <c r="C11" s="202"/>
      <c r="D11" s="202"/>
      <c r="E11" s="202"/>
      <c r="F11" s="202"/>
      <c r="G11" s="202"/>
      <c r="H11" s="202"/>
      <c r="I11" s="202"/>
      <c r="J11" s="328" t="str">
        <f>IF(Intro!$G$21="English",O11,P11)</f>
        <v>Select Yes or No</v>
      </c>
      <c r="K11" s="202"/>
      <c r="L11" s="203"/>
      <c r="O11" s="151" t="s">
        <v>294</v>
      </c>
      <c r="P11" s="151" t="s">
        <v>592</v>
      </c>
    </row>
    <row r="12" spans="1:16" s="176" customFormat="1" ht="14.4" customHeight="1" x14ac:dyDescent="0.3">
      <c r="A12" s="250"/>
      <c r="B12" s="921" t="str">
        <f>IF(Intro!$G$21="English",O12,P12)</f>
        <v>Confirm that all data reported in this questionnaire pertain to the goods as defined in the "Intro" tab and exclude goods as defined in the tab "Exclusions".</v>
      </c>
      <c r="C12" s="922"/>
      <c r="D12" s="922"/>
      <c r="E12" s="922"/>
      <c r="F12" s="922"/>
      <c r="G12" s="922"/>
      <c r="H12" s="922"/>
      <c r="I12" s="923"/>
      <c r="J12" s="927"/>
      <c r="L12" s="251"/>
      <c r="O12" s="238" t="s">
        <v>782</v>
      </c>
      <c r="P12" s="238" t="s">
        <v>783</v>
      </c>
    </row>
    <row r="13" spans="1:16" s="176" customFormat="1" ht="14.4" customHeight="1" x14ac:dyDescent="0.3">
      <c r="A13" s="250"/>
      <c r="B13" s="924"/>
      <c r="C13" s="925"/>
      <c r="D13" s="925"/>
      <c r="E13" s="925"/>
      <c r="F13" s="925"/>
      <c r="G13" s="925"/>
      <c r="H13" s="925"/>
      <c r="I13" s="926"/>
      <c r="J13" s="928"/>
      <c r="L13" s="251"/>
      <c r="O13" s="238"/>
      <c r="P13" s="238"/>
    </row>
    <row r="14" spans="1:16" s="176" customFormat="1" ht="14.1" customHeight="1" x14ac:dyDescent="0.3">
      <c r="A14" s="250"/>
      <c r="B14" s="918" t="str">
        <f>IF(Intro!$G$21="English",O14,P14)</f>
        <v>Confirm that all volumes reported in this questionnaire are in tonnes.</v>
      </c>
      <c r="C14" s="919"/>
      <c r="D14" s="919"/>
      <c r="E14" s="919"/>
      <c r="F14" s="919"/>
      <c r="G14" s="919"/>
      <c r="H14" s="919"/>
      <c r="I14" s="920"/>
      <c r="J14" s="218"/>
      <c r="L14" s="251"/>
      <c r="O14" s="176" t="str">
        <f>"Confirm that all volumes reported in this questionnaire are in "&amp;Variables!B23&amp;"."</f>
        <v>Confirm that all volumes reported in this questionnaire are in tonnes.</v>
      </c>
      <c r="P14" s="176" t="str">
        <f>"Confirmez que tous les volumes déclarés dans ce questionnaire sont en "&amp;Variables!C23&amp;"."</f>
        <v>Confirmez que tous les volumes déclarés dans ce questionnaire sont en tonnes.</v>
      </c>
    </row>
    <row r="15" spans="1:16" s="176" customFormat="1" ht="14.1" customHeight="1" x14ac:dyDescent="0.3">
      <c r="A15" s="250"/>
      <c r="B15" s="918" t="str">
        <f>IF(Intro!$G$21="English",O15,P15)</f>
        <v>Confirm that all values reported in this questionnaire are in Canadian Dollars.</v>
      </c>
      <c r="C15" s="919"/>
      <c r="D15" s="919"/>
      <c r="E15" s="919"/>
      <c r="F15" s="919"/>
      <c r="G15" s="919"/>
      <c r="H15" s="919"/>
      <c r="I15" s="920"/>
      <c r="J15" s="218"/>
      <c r="L15" s="251"/>
      <c r="O15" s="176" t="s">
        <v>349</v>
      </c>
      <c r="P15" s="176" t="s">
        <v>348</v>
      </c>
    </row>
    <row r="16" spans="1:16" s="176" customFormat="1" ht="14.1" customHeight="1" x14ac:dyDescent="0.3">
      <c r="A16" s="250"/>
      <c r="B16" s="918" t="str">
        <f>IF(Intro!$G$21="English",O16,P16)</f>
        <v>Confirm that all information is reported on a calendar-year basis.</v>
      </c>
      <c r="C16" s="919"/>
      <c r="D16" s="919"/>
      <c r="E16" s="919"/>
      <c r="F16" s="919"/>
      <c r="G16" s="919"/>
      <c r="H16" s="919"/>
      <c r="I16" s="920"/>
      <c r="J16" s="218"/>
      <c r="L16" s="251"/>
      <c r="O16" s="176" t="s">
        <v>117</v>
      </c>
      <c r="P16" s="176" t="s">
        <v>118</v>
      </c>
    </row>
    <row r="17" spans="1:16" s="176" customFormat="1" x14ac:dyDescent="0.3">
      <c r="A17" s="250"/>
      <c r="B17" s="222"/>
      <c r="C17" s="223"/>
      <c r="D17" s="223"/>
      <c r="E17" s="223"/>
      <c r="F17" s="223"/>
      <c r="G17" s="223"/>
      <c r="H17" s="223"/>
      <c r="I17" s="223"/>
      <c r="J17" s="223"/>
      <c r="K17" s="223"/>
      <c r="L17" s="251"/>
    </row>
    <row r="18" spans="1:16" s="176" customFormat="1" x14ac:dyDescent="0.3">
      <c r="A18" s="250"/>
      <c r="B18" s="560" t="str">
        <f>IF(Intro!$G$21="English",O18,P18)</f>
        <v>If no, explain.</v>
      </c>
      <c r="C18" s="561"/>
      <c r="D18" s="561"/>
      <c r="E18" s="561"/>
      <c r="F18" s="561"/>
      <c r="G18" s="561"/>
      <c r="H18" s="561"/>
      <c r="I18" s="561"/>
      <c r="J18" s="561"/>
      <c r="K18" s="223"/>
      <c r="L18" s="251"/>
      <c r="O18" s="291" t="s">
        <v>491</v>
      </c>
      <c r="P18" s="173" t="s">
        <v>492</v>
      </c>
    </row>
    <row r="19" spans="1:16" s="176" customFormat="1" x14ac:dyDescent="0.3">
      <c r="A19" s="250"/>
      <c r="B19" s="296"/>
      <c r="C19" s="297"/>
      <c r="D19" s="297"/>
      <c r="E19" s="297"/>
      <c r="F19" s="297"/>
      <c r="G19" s="297"/>
      <c r="H19" s="297"/>
      <c r="I19" s="297"/>
      <c r="J19" s="297"/>
      <c r="K19" s="299"/>
      <c r="L19" s="251"/>
      <c r="O19" s="291"/>
      <c r="P19" s="173"/>
    </row>
    <row r="20" spans="1:16" s="176" customFormat="1" x14ac:dyDescent="0.3">
      <c r="A20" s="250"/>
      <c r="B20" s="930"/>
      <c r="C20" s="753"/>
      <c r="D20" s="753"/>
      <c r="E20" s="753"/>
      <c r="F20" s="753"/>
      <c r="G20" s="753"/>
      <c r="H20" s="753"/>
      <c r="I20" s="753"/>
      <c r="J20" s="753"/>
      <c r="K20" s="753"/>
      <c r="L20" s="754"/>
    </row>
    <row r="21" spans="1:16" s="176" customFormat="1" x14ac:dyDescent="0.3">
      <c r="A21" s="250"/>
      <c r="B21" s="930"/>
      <c r="C21" s="753"/>
      <c r="D21" s="753"/>
      <c r="E21" s="753"/>
      <c r="F21" s="753"/>
      <c r="G21" s="753"/>
      <c r="H21" s="753"/>
      <c r="I21" s="753"/>
      <c r="J21" s="753"/>
      <c r="K21" s="753"/>
      <c r="L21" s="754"/>
    </row>
    <row r="22" spans="1:16" s="176" customFormat="1" x14ac:dyDescent="0.3">
      <c r="A22" s="250"/>
      <c r="B22" s="930"/>
      <c r="C22" s="753"/>
      <c r="D22" s="753"/>
      <c r="E22" s="753"/>
      <c r="F22" s="753"/>
      <c r="G22" s="753"/>
      <c r="H22" s="753"/>
      <c r="I22" s="753"/>
      <c r="J22" s="753"/>
      <c r="K22" s="753"/>
      <c r="L22" s="754"/>
    </row>
    <row r="23" spans="1:16" s="176" customFormat="1" x14ac:dyDescent="0.3">
      <c r="A23" s="250"/>
      <c r="B23" s="930"/>
      <c r="C23" s="753"/>
      <c r="D23" s="753"/>
      <c r="E23" s="753"/>
      <c r="F23" s="753"/>
      <c r="G23" s="753"/>
      <c r="H23" s="753"/>
      <c r="I23" s="753"/>
      <c r="J23" s="753"/>
      <c r="K23" s="753"/>
      <c r="L23" s="754"/>
    </row>
    <row r="24" spans="1:16" s="176" customFormat="1" x14ac:dyDescent="0.3">
      <c r="A24" s="250"/>
      <c r="B24" s="930"/>
      <c r="C24" s="753"/>
      <c r="D24" s="753"/>
      <c r="E24" s="753"/>
      <c r="F24" s="753"/>
      <c r="G24" s="753"/>
      <c r="H24" s="753"/>
      <c r="I24" s="753"/>
      <c r="J24" s="753"/>
      <c r="K24" s="753"/>
      <c r="L24" s="754"/>
    </row>
    <row r="25" spans="1:16" s="176" customFormat="1" x14ac:dyDescent="0.3">
      <c r="A25" s="250"/>
      <c r="B25" s="930"/>
      <c r="C25" s="753"/>
      <c r="D25" s="753"/>
      <c r="E25" s="753"/>
      <c r="F25" s="753"/>
      <c r="G25" s="753"/>
      <c r="H25" s="753"/>
      <c r="I25" s="753"/>
      <c r="J25" s="753"/>
      <c r="K25" s="753"/>
      <c r="L25" s="754"/>
    </row>
    <row r="26" spans="1:16" s="176" customFormat="1" x14ac:dyDescent="0.3">
      <c r="A26" s="250"/>
      <c r="B26" s="930"/>
      <c r="C26" s="753"/>
      <c r="D26" s="753"/>
      <c r="E26" s="753"/>
      <c r="F26" s="753"/>
      <c r="G26" s="753"/>
      <c r="H26" s="753"/>
      <c r="I26" s="753"/>
      <c r="J26" s="753"/>
      <c r="K26" s="753"/>
      <c r="L26" s="754"/>
    </row>
    <row r="27" spans="1:16" s="176" customFormat="1" x14ac:dyDescent="0.3">
      <c r="A27" s="250"/>
      <c r="B27" s="930"/>
      <c r="C27" s="753"/>
      <c r="D27" s="753"/>
      <c r="E27" s="753"/>
      <c r="F27" s="753"/>
      <c r="G27" s="753"/>
      <c r="H27" s="753"/>
      <c r="I27" s="753"/>
      <c r="J27" s="753"/>
      <c r="K27" s="753"/>
      <c r="L27" s="754"/>
    </row>
    <row r="28" spans="1:16" s="151" customFormat="1" x14ac:dyDescent="0.3">
      <c r="A28" s="249"/>
      <c r="B28" s="244"/>
      <c r="C28" s="245"/>
      <c r="D28" s="245"/>
      <c r="E28" s="245"/>
      <c r="F28" s="245"/>
      <c r="G28" s="245"/>
      <c r="H28" s="245"/>
      <c r="I28" s="245"/>
      <c r="J28" s="245"/>
      <c r="K28" s="245"/>
      <c r="L28" s="246"/>
    </row>
    <row r="29" spans="1:16" x14ac:dyDescent="0.3">
      <c r="B29" s="554" t="str">
        <f>IF(Intro!$G$21="English",O29,P29)</f>
        <v>PRODUCTION AND SALES</v>
      </c>
      <c r="C29" s="555"/>
      <c r="D29" s="555"/>
      <c r="E29" s="555"/>
      <c r="F29" s="555"/>
      <c r="G29" s="555"/>
      <c r="H29" s="555"/>
      <c r="I29" s="555"/>
      <c r="J29" s="555"/>
      <c r="K29" s="555"/>
      <c r="L29" s="556"/>
      <c r="M29" s="151"/>
      <c r="O29" s="2" t="s">
        <v>568</v>
      </c>
      <c r="P29" s="2" t="s">
        <v>569</v>
      </c>
    </row>
    <row r="30" spans="1:16" s="151" customFormat="1" x14ac:dyDescent="0.3">
      <c r="A30" s="249"/>
      <c r="B30" s="208"/>
      <c r="C30" s="202"/>
      <c r="D30" s="202"/>
      <c r="E30" s="202"/>
      <c r="F30" s="202"/>
      <c r="G30" s="202"/>
      <c r="H30" s="202"/>
      <c r="I30" s="202"/>
      <c r="J30" s="202"/>
      <c r="K30" s="202"/>
      <c r="L30" s="203"/>
    </row>
    <row r="31" spans="1:16" s="151" customFormat="1" x14ac:dyDescent="0.3">
      <c r="A31" s="249"/>
      <c r="B31" s="677" t="str">
        <f>IF(Intro!$G$21="English",O31,P31)</f>
        <v>Note: Public/non-confidential information in this table is automatically generated from the information provided in the "Pro 1" and "Pro 2" tabs. Any changes to this public summary must therefore be made in the "Pro 1" and "Pro 2" tabs.</v>
      </c>
      <c r="C31" s="678"/>
      <c r="D31" s="678"/>
      <c r="E31" s="678"/>
      <c r="F31" s="678"/>
      <c r="G31" s="678"/>
      <c r="H31" s="678"/>
      <c r="I31" s="678"/>
      <c r="J31" s="678"/>
      <c r="K31" s="678"/>
      <c r="L31" s="679"/>
      <c r="O31" s="151" t="s">
        <v>268</v>
      </c>
      <c r="P31" s="151" t="s">
        <v>269</v>
      </c>
    </row>
    <row r="32" spans="1:16" s="151" customFormat="1" x14ac:dyDescent="0.3">
      <c r="A32" s="249"/>
      <c r="B32" s="677"/>
      <c r="C32" s="678"/>
      <c r="D32" s="678"/>
      <c r="E32" s="678"/>
      <c r="F32" s="678"/>
      <c r="G32" s="678"/>
      <c r="H32" s="678"/>
      <c r="I32" s="678"/>
      <c r="J32" s="678"/>
      <c r="K32" s="678"/>
      <c r="L32" s="679"/>
    </row>
    <row r="33" spans="1:16" s="151" customFormat="1" x14ac:dyDescent="0.3">
      <c r="A33" s="249"/>
      <c r="B33" s="208"/>
      <c r="C33" s="202"/>
      <c r="D33" s="202"/>
      <c r="E33" s="202"/>
      <c r="F33" s="202"/>
      <c r="G33" s="202"/>
      <c r="H33" s="202"/>
      <c r="I33" s="202"/>
      <c r="J33" s="202"/>
      <c r="K33" s="202"/>
      <c r="L33" s="203"/>
    </row>
    <row r="34" spans="1:16" s="10" customFormat="1" x14ac:dyDescent="0.3">
      <c r="A34" s="12"/>
      <c r="B34" s="219"/>
      <c r="C34" s="28"/>
      <c r="F34" s="768">
        <f>Variables!B6</f>
        <v>2023</v>
      </c>
      <c r="G34" s="768">
        <f>F34+1</f>
        <v>2024</v>
      </c>
      <c r="H34" s="768">
        <f>G34+1</f>
        <v>2025</v>
      </c>
      <c r="I34" s="768" t="str">
        <f>IF(Intro!$G$21="English",Variables!B9,Variables!C9)</f>
        <v>Jan-Mar 2025</v>
      </c>
      <c r="J34" s="768" t="str">
        <f>IF(Intro!$G$21="English",Variables!B10,Variables!C10)</f>
        <v>Jan-Mar 2026</v>
      </c>
      <c r="K34" s="252"/>
      <c r="L34" s="253"/>
      <c r="O34" s="11"/>
    </row>
    <row r="35" spans="1:16" s="10" customFormat="1" x14ac:dyDescent="0.3">
      <c r="A35" s="12"/>
      <c r="B35" s="219"/>
      <c r="C35" s="28"/>
      <c r="F35" s="769"/>
      <c r="G35" s="769"/>
      <c r="H35" s="769"/>
      <c r="I35" s="769"/>
      <c r="J35" s="769"/>
      <c r="K35" s="252"/>
      <c r="L35" s="253"/>
      <c r="O35" s="190"/>
      <c r="P35" s="190"/>
    </row>
    <row r="36" spans="1:16" s="10" customFormat="1" x14ac:dyDescent="0.3">
      <c r="A36" s="12"/>
      <c r="B36" s="344"/>
      <c r="C36" s="28"/>
      <c r="F36" s="916" t="str">
        <f>IF(Intro!$G$21="English",O36,P36)</f>
        <v>PRODUCTION</v>
      </c>
      <c r="G36" s="747"/>
      <c r="H36" s="747"/>
      <c r="I36" s="747"/>
      <c r="J36" s="748"/>
      <c r="K36" s="252"/>
      <c r="L36" s="253"/>
      <c r="O36" s="176" t="s">
        <v>441</v>
      </c>
      <c r="P36" s="176" t="s">
        <v>441</v>
      </c>
    </row>
    <row r="37" spans="1:16" s="10" customFormat="1" x14ac:dyDescent="0.3">
      <c r="A37" s="12"/>
      <c r="B37" s="344"/>
      <c r="C37" s="28"/>
      <c r="F37" s="815" t="str">
        <f>IF(Intro!$G$21="English",O37,P37)</f>
        <v>Discrete Plate</v>
      </c>
      <c r="G37" s="816"/>
      <c r="H37" s="816"/>
      <c r="I37" s="816"/>
      <c r="J37" s="917"/>
      <c r="K37" s="252"/>
      <c r="L37" s="253"/>
      <c r="O37" s="190" t="s">
        <v>771</v>
      </c>
      <c r="P37" s="190" t="s">
        <v>793</v>
      </c>
    </row>
    <row r="38" spans="1:16" s="176" customFormat="1" x14ac:dyDescent="0.3">
      <c r="A38" s="250"/>
      <c r="B38" s="804" t="str">
        <f>IF(Intro!$G$21="English",O38,P38)</f>
        <v>Primes</v>
      </c>
      <c r="C38" s="805"/>
      <c r="D38" s="805"/>
      <c r="E38" s="805"/>
      <c r="F38" s="200" t="str">
        <f>IF('Pro 1'!G50&lt;&gt;0,"X","-")</f>
        <v>-</v>
      </c>
      <c r="G38" s="200" t="str">
        <f>IF('Pro 1'!H50&lt;&gt;0,"X","-")</f>
        <v>-</v>
      </c>
      <c r="H38" s="200" t="str">
        <f>IF('Pro 1'!I50&lt;&gt;0,"X","-")</f>
        <v>-</v>
      </c>
      <c r="I38" s="200" t="str">
        <f>IF('Pro 1'!J50&lt;&gt;0,"X","-")</f>
        <v>-</v>
      </c>
      <c r="J38" s="200" t="str">
        <f>IF('Pro 1'!K50&lt;&gt;0,"X","-")</f>
        <v>-</v>
      </c>
      <c r="K38" s="252"/>
      <c r="L38" s="253"/>
      <c r="O38" s="190" t="s">
        <v>763</v>
      </c>
      <c r="P38" s="150" t="s">
        <v>764</v>
      </c>
    </row>
    <row r="39" spans="1:16" s="176" customFormat="1" ht="14.25" customHeight="1" x14ac:dyDescent="0.3">
      <c r="A39" s="250"/>
      <c r="B39" s="804" t="str">
        <f>IF(Intro!$G$21="English",O39,P39)</f>
        <v>Seconds</v>
      </c>
      <c r="C39" s="805"/>
      <c r="D39" s="805"/>
      <c r="E39" s="929"/>
      <c r="F39" s="200" t="str">
        <f>IF('Pro 1'!G55&lt;&gt;0,"X","-")</f>
        <v>-</v>
      </c>
      <c r="G39" s="200" t="str">
        <f>IF('Pro 1'!H55&lt;&gt;0,"X","-")</f>
        <v>-</v>
      </c>
      <c r="H39" s="200" t="str">
        <f>IF('Pro 1'!I55&lt;&gt;0,"X","-")</f>
        <v>-</v>
      </c>
      <c r="I39" s="200" t="str">
        <f>IF('Pro 1'!J55&lt;&gt;0,"X","-")</f>
        <v>-</v>
      </c>
      <c r="J39" s="200" t="str">
        <f>IF('Pro 1'!K55&lt;&gt;0,"X","-")</f>
        <v>-</v>
      </c>
      <c r="K39" s="252"/>
      <c r="L39" s="253"/>
      <c r="O39" s="164" t="s">
        <v>765</v>
      </c>
      <c r="P39" s="150" t="s">
        <v>766</v>
      </c>
    </row>
    <row r="40" spans="1:16" s="176" customFormat="1" x14ac:dyDescent="0.3">
      <c r="A40" s="250"/>
      <c r="B40" s="336"/>
      <c r="C40" s="337"/>
      <c r="D40" s="337"/>
      <c r="E40" s="337"/>
      <c r="F40" s="916" t="str">
        <f>IF(Intro!$G$21="English",O40,P40)</f>
        <v>Cut-to-Length Plate From Coil</v>
      </c>
      <c r="G40" s="747"/>
      <c r="H40" s="747"/>
      <c r="I40" s="747"/>
      <c r="J40" s="748"/>
      <c r="K40" s="252"/>
      <c r="L40" s="253"/>
      <c r="O40" s="164" t="s">
        <v>772</v>
      </c>
      <c r="P40" s="150" t="s">
        <v>792</v>
      </c>
    </row>
    <row r="41" spans="1:16" s="176" customFormat="1" x14ac:dyDescent="0.3">
      <c r="A41" s="250"/>
      <c r="B41" s="804" t="str">
        <f>IF(Intro!$G$21="English",O41,P41)</f>
        <v>Primes</v>
      </c>
      <c r="C41" s="805"/>
      <c r="D41" s="805"/>
      <c r="E41" s="805"/>
      <c r="F41" s="200" t="str">
        <f>IF('Pro 1'!G68&lt;&gt;0,"X","-")</f>
        <v>-</v>
      </c>
      <c r="G41" s="200" t="str">
        <f>IF('Pro 1'!H68&lt;&gt;0,"X","-")</f>
        <v>-</v>
      </c>
      <c r="H41" s="200" t="str">
        <f>IF('Pro 1'!I68&lt;&gt;0,"X","-")</f>
        <v>-</v>
      </c>
      <c r="I41" s="200" t="str">
        <f>IF('Pro 1'!J68&lt;&gt;0,"X","-")</f>
        <v>-</v>
      </c>
      <c r="J41" s="200" t="str">
        <f>IF('Pro 1'!K68&lt;&gt;0,"X","-")</f>
        <v>-</v>
      </c>
      <c r="K41" s="252"/>
      <c r="L41" s="253"/>
      <c r="O41" s="190" t="s">
        <v>763</v>
      </c>
      <c r="P41" s="150" t="s">
        <v>764</v>
      </c>
    </row>
    <row r="42" spans="1:16" s="176" customFormat="1" x14ac:dyDescent="0.3">
      <c r="A42" s="250"/>
      <c r="B42" s="804" t="str">
        <f>IF(Intro!$G$21="English",O42,P42)</f>
        <v>Seconds</v>
      </c>
      <c r="C42" s="805"/>
      <c r="D42" s="805"/>
      <c r="E42" s="929"/>
      <c r="F42" s="200" t="str">
        <f>IF('Pro 1'!G73&lt;&gt;0,"X","-")</f>
        <v>-</v>
      </c>
      <c r="G42" s="200" t="str">
        <f>IF('Pro 1'!H73&lt;&gt;0,"X","-")</f>
        <v>-</v>
      </c>
      <c r="H42" s="200" t="str">
        <f>IF('Pro 1'!I73&lt;&gt;0,"X","-")</f>
        <v>-</v>
      </c>
      <c r="I42" s="200" t="str">
        <f>IF('Pro 1'!J73&lt;&gt;0,"X","-")</f>
        <v>-</v>
      </c>
      <c r="J42" s="200" t="str">
        <f>IF('Pro 1'!K73&lt;&gt;0,"X","-")</f>
        <v>-</v>
      </c>
      <c r="K42" s="252"/>
      <c r="L42" s="253"/>
      <c r="O42" s="164" t="s">
        <v>765</v>
      </c>
      <c r="P42" s="150" t="s">
        <v>766</v>
      </c>
    </row>
    <row r="43" spans="1:16" s="176" customFormat="1" x14ac:dyDescent="0.3">
      <c r="A43" s="250"/>
      <c r="B43" s="348"/>
      <c r="C43" s="349"/>
      <c r="D43" s="349"/>
      <c r="E43" s="349"/>
      <c r="F43" s="202"/>
      <c r="G43" s="202"/>
      <c r="H43" s="202"/>
      <c r="I43" s="202"/>
      <c r="J43" s="202"/>
      <c r="K43" s="252"/>
      <c r="L43" s="253"/>
    </row>
    <row r="44" spans="1:16" s="176" customFormat="1" x14ac:dyDescent="0.3">
      <c r="A44" s="250"/>
      <c r="B44" s="348"/>
      <c r="C44" s="349"/>
      <c r="D44" s="349"/>
      <c r="E44" s="349"/>
      <c r="F44" s="768">
        <f>Variables!B6</f>
        <v>2023</v>
      </c>
      <c r="G44" s="768">
        <f>F44+1</f>
        <v>2024</v>
      </c>
      <c r="H44" s="768">
        <f>G44+1</f>
        <v>2025</v>
      </c>
      <c r="I44" s="768" t="str">
        <f>IF(Intro!$G$21="English",Variables!B9,Variables!C9)</f>
        <v>Jan-Mar 2025</v>
      </c>
      <c r="J44" s="768" t="str">
        <f>IF(Intro!$G$21="English",Variables!B10,Variables!C10)</f>
        <v>Jan-Mar 2026</v>
      </c>
      <c r="K44" s="252"/>
      <c r="L44" s="253"/>
    </row>
    <row r="45" spans="1:16" s="176" customFormat="1" x14ac:dyDescent="0.3">
      <c r="A45" s="250"/>
      <c r="B45" s="348"/>
      <c r="C45" s="349"/>
      <c r="D45" s="349"/>
      <c r="E45" s="349"/>
      <c r="F45" s="769"/>
      <c r="G45" s="769"/>
      <c r="H45" s="769"/>
      <c r="I45" s="769"/>
      <c r="J45" s="769"/>
      <c r="K45" s="252"/>
      <c r="L45" s="253"/>
      <c r="O45" s="164"/>
      <c r="P45" s="150"/>
    </row>
    <row r="46" spans="1:16" s="176" customFormat="1" x14ac:dyDescent="0.3">
      <c r="A46" s="250"/>
      <c r="B46" s="348"/>
      <c r="C46" s="349"/>
      <c r="D46" s="349"/>
      <c r="E46" s="349"/>
      <c r="F46" s="916" t="str">
        <f>IF(Intro!$G$21="English",O46,P46)</f>
        <v>SALES IN CANADA</v>
      </c>
      <c r="G46" s="747"/>
      <c r="H46" s="747"/>
      <c r="I46" s="747"/>
      <c r="J46" s="748"/>
      <c r="K46" s="252"/>
      <c r="L46" s="253"/>
      <c r="O46" s="164" t="s">
        <v>773</v>
      </c>
      <c r="P46" s="150" t="s">
        <v>774</v>
      </c>
    </row>
    <row r="47" spans="1:16" s="176" customFormat="1" x14ac:dyDescent="0.3">
      <c r="A47" s="250"/>
      <c r="B47" s="348"/>
      <c r="C47" s="349"/>
      <c r="D47" s="349"/>
      <c r="E47" s="349"/>
      <c r="F47" s="815" t="str">
        <f>IF(Intro!$G$21="English",O47,P47)</f>
        <v>Discrete Plate</v>
      </c>
      <c r="G47" s="816"/>
      <c r="H47" s="816"/>
      <c r="I47" s="816"/>
      <c r="J47" s="917"/>
      <c r="K47" s="252"/>
      <c r="L47" s="253"/>
      <c r="O47" s="190" t="s">
        <v>771</v>
      </c>
      <c r="P47" s="190" t="s">
        <v>793</v>
      </c>
    </row>
    <row r="48" spans="1:16" s="176" customFormat="1" x14ac:dyDescent="0.3">
      <c r="A48" s="250"/>
      <c r="B48" s="725" t="str">
        <f>IF(Intro!$G$21="English",O48,P48)</f>
        <v>Sales in Canada to distributors - service centres</v>
      </c>
      <c r="C48" s="726"/>
      <c r="D48" s="726"/>
      <c r="E48" s="726"/>
      <c r="F48" s="200" t="str">
        <f>IF(SUM('Pro 2'!G29:G30) + SUM('Pro 2'!G36:G37)&lt;&gt;0,"X","-")</f>
        <v>-</v>
      </c>
      <c r="G48" s="200" t="str">
        <f>IF(SUM('Pro 2'!H29:H30) + SUM('Pro 2'!H36:H37)&lt;&gt;0,"X","-")</f>
        <v>-</v>
      </c>
      <c r="H48" s="200" t="str">
        <f>IF(SUM('Pro 2'!I29:I30) + SUM('Pro 2'!I36:I37)&lt;&gt;0,"X","-")</f>
        <v>-</v>
      </c>
      <c r="I48" s="200" t="str">
        <f>IF(SUM('Pro 2'!J29:J30) + SUM('Pro 2'!J36:J37)&lt;&gt;0,"X","-")</f>
        <v>-</v>
      </c>
      <c r="J48" s="200" t="str">
        <f>IF(SUM('Pro 2'!K29:K30) + SUM('Pro 2'!K36:K37)&lt;&gt;0,"X","-")</f>
        <v>-</v>
      </c>
      <c r="K48" s="252"/>
      <c r="L48" s="253"/>
      <c r="O48" s="176" t="str">
        <f>"Sales in Canada to "&amp;Variables!B26</f>
        <v>Sales in Canada to distributors - service centres</v>
      </c>
      <c r="P48" s="176" t="str">
        <f>"Ventes au Canada aux "&amp;Variables!C26</f>
        <v>Ventes au Canada aux distributeurs - centres de service</v>
      </c>
    </row>
    <row r="49" spans="1:16" s="176" customFormat="1" x14ac:dyDescent="0.3">
      <c r="A49" s="250"/>
      <c r="B49" s="725" t="str">
        <f>IF(Intro!$G$21="English",O49,P49)</f>
        <v>Sales in Canada to end users</v>
      </c>
      <c r="C49" s="726"/>
      <c r="D49" s="726"/>
      <c r="E49" s="726"/>
      <c r="F49" s="200" t="str">
        <f>IF(SUM('Pro 2'!G32:G33) + SUM('Pro 2'!G39:G40)&lt;&gt;0,"X","-")</f>
        <v>-</v>
      </c>
      <c r="G49" s="200" t="str">
        <f>IF(SUM('Pro 2'!H32:H33) + SUM('Pro 2'!H39:H40)&lt;&gt;0,"X","-")</f>
        <v>-</v>
      </c>
      <c r="H49" s="200" t="str">
        <f>IF(SUM('Pro 2'!I32:I33) + SUM('Pro 2'!I39:I40)&lt;&gt;0,"X","-")</f>
        <v>-</v>
      </c>
      <c r="I49" s="200" t="str">
        <f>IF(SUM('Pro 2'!J32:J33) + SUM('Pro 2'!J39:J40)&lt;&gt;0,"X","-")</f>
        <v>-</v>
      </c>
      <c r="J49" s="200" t="str">
        <f>IF(SUM('Pro 2'!K32:K33) + SUM('Pro 2'!K39:K40)&lt;&gt;0,"X","-")</f>
        <v>-</v>
      </c>
      <c r="K49" s="252"/>
      <c r="L49" s="253"/>
      <c r="O49" s="176" t="str">
        <f>"Sales in Canada to "&amp;Variables!B27</f>
        <v>Sales in Canada to end users</v>
      </c>
      <c r="P49" s="176" t="str">
        <f>"Ventes au Canada aux "&amp;Variables!C27</f>
        <v>Ventes au Canada aux utilisateurs finals</v>
      </c>
    </row>
    <row r="50" spans="1:16" s="176" customFormat="1" x14ac:dyDescent="0.3">
      <c r="A50" s="250"/>
      <c r="B50" s="348"/>
      <c r="C50" s="349"/>
      <c r="D50" s="349"/>
      <c r="E50" s="349"/>
      <c r="F50" s="916" t="str">
        <f>IF(Intro!$G$21="English",O50,P50)</f>
        <v>Cut-to-Length Plate From Coil</v>
      </c>
      <c r="G50" s="747"/>
      <c r="H50" s="747"/>
      <c r="I50" s="747"/>
      <c r="J50" s="748"/>
      <c r="K50" s="252"/>
      <c r="L50" s="253"/>
      <c r="O50" s="164" t="s">
        <v>772</v>
      </c>
      <c r="P50" s="150" t="s">
        <v>792</v>
      </c>
    </row>
    <row r="51" spans="1:16" s="176" customFormat="1" ht="14.25" customHeight="1" x14ac:dyDescent="0.3">
      <c r="A51" s="250"/>
      <c r="B51" s="725" t="str">
        <f>IF(Intro!$G$21="English",O51,P51)</f>
        <v>Sales in Canada to distributors - service centres</v>
      </c>
      <c r="C51" s="726"/>
      <c r="D51" s="726"/>
      <c r="E51" s="726"/>
      <c r="F51" s="200" t="str">
        <f>IF(SUM('Pro 2'!G44:G45) + SUM('Pro 2'!G51:G52)&lt;&gt;0,"X","-")</f>
        <v>-</v>
      </c>
      <c r="G51" s="200" t="str">
        <f>IF(SUM('Pro 2'!H44:H45) + SUM('Pro 2'!H51:H52)&lt;&gt;0,"X","-")</f>
        <v>-</v>
      </c>
      <c r="H51" s="200" t="str">
        <f>IF(SUM('Pro 2'!I44:I45) + SUM('Pro 2'!I51:I52)&lt;&gt;0,"X","-")</f>
        <v>-</v>
      </c>
      <c r="I51" s="200" t="str">
        <f>IF(SUM('Pro 2'!J44:J45) + SUM('Pro 2'!J51:J52)&lt;&gt;0,"X","-")</f>
        <v>-</v>
      </c>
      <c r="J51" s="200" t="str">
        <f>IF(SUM('Pro 2'!K44:K45) + SUM('Pro 2'!K51:K52)&lt;&gt;0,"X","-")</f>
        <v>-</v>
      </c>
      <c r="K51" s="252"/>
      <c r="L51" s="253"/>
      <c r="O51" s="176" t="str">
        <f>"Sales in Canada to "&amp;Variables!B26</f>
        <v>Sales in Canada to distributors - service centres</v>
      </c>
      <c r="P51" s="176" t="str">
        <f>"Ventes au Canada aux "&amp;Variables!C26</f>
        <v>Ventes au Canada aux distributeurs - centres de service</v>
      </c>
    </row>
    <row r="52" spans="1:16" s="176" customFormat="1" x14ac:dyDescent="0.3">
      <c r="A52" s="250"/>
      <c r="B52" s="725" t="str">
        <f>IF(Intro!$G$21="English",O52,P52)</f>
        <v>Sales in Canada to end users</v>
      </c>
      <c r="C52" s="726"/>
      <c r="D52" s="726"/>
      <c r="E52" s="726"/>
      <c r="F52" s="200" t="str">
        <f>IF(SUM('Pro 2'!G47:G48) + SUM('Pro 2'!G54:G55)&lt;&gt;0,"X","-")</f>
        <v>-</v>
      </c>
      <c r="G52" s="200" t="str">
        <f>IF(SUM('Pro 2'!H47:H48) + SUM('Pro 2'!H54:H55)&lt;&gt;0,"X","-")</f>
        <v>-</v>
      </c>
      <c r="H52" s="200" t="str">
        <f>IF(SUM('Pro 2'!I47:I48) + SUM('Pro 2'!I54:I55)&lt;&gt;0,"X","-")</f>
        <v>-</v>
      </c>
      <c r="I52" s="200" t="str">
        <f>IF(SUM('Pro 2'!J47:J48) + SUM('Pro 2'!J54:J55)&lt;&gt;0,"X","-")</f>
        <v>-</v>
      </c>
      <c r="J52" s="200" t="str">
        <f>IF(SUM('Pro 2'!K47:K48) + SUM('Pro 2'!K54:K55)&lt;&gt;0,"X","-")</f>
        <v>-</v>
      </c>
      <c r="K52" s="252"/>
      <c r="L52" s="253"/>
      <c r="O52" s="176" t="str">
        <f>"Sales in Canada to "&amp;Variables!B27</f>
        <v>Sales in Canada to end users</v>
      </c>
      <c r="P52" s="176" t="str">
        <f>"Ventes au Canada aux "&amp;Variables!C27</f>
        <v>Ventes au Canada aux utilisateurs finals</v>
      </c>
    </row>
    <row r="53" spans="1:16" s="176" customFormat="1" x14ac:dyDescent="0.3">
      <c r="A53" s="250"/>
      <c r="B53" s="351"/>
      <c r="C53" s="352"/>
      <c r="D53" s="352"/>
      <c r="E53" s="352"/>
      <c r="F53" s="202"/>
      <c r="G53" s="202"/>
      <c r="H53" s="202"/>
      <c r="I53" s="202"/>
      <c r="J53" s="202"/>
      <c r="K53" s="252"/>
      <c r="L53" s="253"/>
    </row>
    <row r="54" spans="1:16" s="176" customFormat="1" ht="14.25" customHeight="1" x14ac:dyDescent="0.3">
      <c r="A54" s="250"/>
      <c r="B54" s="336"/>
      <c r="C54" s="337"/>
      <c r="D54" s="337"/>
      <c r="E54" s="337"/>
      <c r="F54" s="768">
        <f>Variables!B6</f>
        <v>2023</v>
      </c>
      <c r="G54" s="768">
        <f>F54+1</f>
        <v>2024</v>
      </c>
      <c r="H54" s="768">
        <f>G54+1</f>
        <v>2025</v>
      </c>
      <c r="I54" s="768" t="str">
        <f>IF(Intro!$G$21="English",Variables!B9,Variables!C9)</f>
        <v>Jan-Mar 2025</v>
      </c>
      <c r="J54" s="768" t="str">
        <f>IF(Intro!$G$21="English",Variables!B10,Variables!C10)</f>
        <v>Jan-Mar 2026</v>
      </c>
      <c r="K54" s="252"/>
      <c r="L54" s="253"/>
    </row>
    <row r="55" spans="1:16" s="176" customFormat="1" x14ac:dyDescent="0.3">
      <c r="A55" s="250"/>
      <c r="B55" s="348"/>
      <c r="C55" s="349"/>
      <c r="D55" s="349"/>
      <c r="E55" s="349"/>
      <c r="F55" s="769"/>
      <c r="G55" s="769"/>
      <c r="H55" s="769"/>
      <c r="I55" s="769"/>
      <c r="J55" s="769"/>
      <c r="K55" s="252"/>
      <c r="L55" s="253"/>
    </row>
    <row r="56" spans="1:16" s="176" customFormat="1" x14ac:dyDescent="0.3">
      <c r="A56" s="250"/>
      <c r="B56" s="348"/>
      <c r="C56" s="349"/>
      <c r="D56" s="349"/>
      <c r="E56" s="349"/>
      <c r="F56" s="916" t="str">
        <f>IF(Intro!$G$21="English",O56,P56)</f>
        <v>EXPORT SALES</v>
      </c>
      <c r="G56" s="747"/>
      <c r="H56" s="747"/>
      <c r="I56" s="747"/>
      <c r="J56" s="748"/>
      <c r="K56" s="252"/>
      <c r="L56" s="253"/>
      <c r="O56" s="176" t="s">
        <v>737</v>
      </c>
      <c r="P56" s="176" t="s">
        <v>738</v>
      </c>
    </row>
    <row r="57" spans="1:16" s="176" customFormat="1" x14ac:dyDescent="0.3">
      <c r="A57" s="250"/>
      <c r="B57" s="725" t="str">
        <f>IF(Intro!$G$21="English",O57,P57)</f>
        <v>Export Sales</v>
      </c>
      <c r="C57" s="726"/>
      <c r="D57" s="726"/>
      <c r="E57" s="726"/>
      <c r="F57" s="200" t="str">
        <f>IF(SUM('Pro 2'!G69:G70)&lt;&gt;0,"X","-")</f>
        <v>-</v>
      </c>
      <c r="G57" s="200" t="str">
        <f>IF(SUM('Pro 2'!H69:H70)&lt;&gt;0,"X","-")</f>
        <v>-</v>
      </c>
      <c r="H57" s="200" t="str">
        <f>IF(SUM('Pro 2'!I69:I70)&lt;&gt;0,"X","-")</f>
        <v>-</v>
      </c>
      <c r="I57" s="200" t="str">
        <f>IF(SUM('Pro 2'!J69:J70)&lt;&gt;0,"X","-")</f>
        <v>-</v>
      </c>
      <c r="J57" s="200" t="str">
        <f>IF(SUM('Pro 2'!K69:K70)&lt;&gt;0,"X","-")</f>
        <v>-</v>
      </c>
      <c r="K57" s="252"/>
      <c r="L57" s="253"/>
      <c r="O57" s="176" t="s">
        <v>38</v>
      </c>
      <c r="P57" s="176" t="s">
        <v>39</v>
      </c>
    </row>
    <row r="58" spans="1:16" s="151" customFormat="1" x14ac:dyDescent="0.3">
      <c r="A58" s="249"/>
      <c r="B58" s="244"/>
      <c r="C58" s="245"/>
      <c r="D58" s="245"/>
      <c r="E58" s="245"/>
      <c r="F58" s="245"/>
      <c r="G58" s="245"/>
      <c r="H58" s="245"/>
      <c r="I58" s="245"/>
      <c r="J58" s="245"/>
      <c r="K58" s="245"/>
      <c r="L58" s="246"/>
    </row>
  </sheetData>
  <sheetProtection algorithmName="SHA-512" hashValue="xVMFbHJHsNpfLpE7LajhL7iJ2bIo7KWNa9x90AVNlHo5w1GdXMT+s2XXhmFxd6Q0jDZ2lk9hkJgTZez9kSmoAg==" saltValue="1CKgdkTXyRXbKs/kWc5sWA==" spinCount="100000" sheet="1" objects="1" scenarios="1" selectLockedCells="1"/>
  <mergeCells count="45">
    <mergeCell ref="B18:J18"/>
    <mergeCell ref="B20:L27"/>
    <mergeCell ref="F34:F35"/>
    <mergeCell ref="G34:G35"/>
    <mergeCell ref="H34:H35"/>
    <mergeCell ref="I34:I35"/>
    <mergeCell ref="J34:J35"/>
    <mergeCell ref="B31:L32"/>
    <mergeCell ref="B38:E38"/>
    <mergeCell ref="B57:E57"/>
    <mergeCell ref="B29:L29"/>
    <mergeCell ref="F36:J36"/>
    <mergeCell ref="F37:J37"/>
    <mergeCell ref="B39:E39"/>
    <mergeCell ref="F40:J40"/>
    <mergeCell ref="B41:E41"/>
    <mergeCell ref="B42:E42"/>
    <mergeCell ref="F44:F45"/>
    <mergeCell ref="G44:G45"/>
    <mergeCell ref="H44:H45"/>
    <mergeCell ref="I44:I45"/>
    <mergeCell ref="J44:J45"/>
    <mergeCell ref="B51:E51"/>
    <mergeCell ref="B52:E52"/>
    <mergeCell ref="B16:I16"/>
    <mergeCell ref="B4:L4"/>
    <mergeCell ref="B5:L5"/>
    <mergeCell ref="B6:L6"/>
    <mergeCell ref="B9:L9"/>
    <mergeCell ref="B8:L8"/>
    <mergeCell ref="B14:I14"/>
    <mergeCell ref="B15:I15"/>
    <mergeCell ref="B12:I13"/>
    <mergeCell ref="J12:J13"/>
    <mergeCell ref="F46:J46"/>
    <mergeCell ref="F47:J47"/>
    <mergeCell ref="F50:J50"/>
    <mergeCell ref="B48:E48"/>
    <mergeCell ref="B49:E49"/>
    <mergeCell ref="I54:I55"/>
    <mergeCell ref="J54:J55"/>
    <mergeCell ref="F56:J56"/>
    <mergeCell ref="F54:F55"/>
    <mergeCell ref="G54:G55"/>
    <mergeCell ref="H54:H55"/>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0:B25" xr:uid="{98189501-58D8-41C6-8064-4494BB217640}">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0FF472E-7929-47C8-A771-4AA6BB51FDD5}">
          <x14:formula1>
            <xm:f>Variables!$D$30:$D$31</xm:f>
          </x14:formula1>
          <xm:sqref>J12 J14:J16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9C2B9-CE85-4E15-9FA2-1F01EEE8591D}">
  <sheetPr>
    <tabColor theme="8" tint="-0.499984740745262"/>
  </sheetPr>
  <dimension ref="A2:AZ176"/>
  <sheetViews>
    <sheetView zoomScale="81" workbookViewId="0"/>
  </sheetViews>
  <sheetFormatPr defaultRowHeight="14.4" x14ac:dyDescent="0.3"/>
  <cols>
    <col min="2" max="2" width="12.88671875" customWidth="1"/>
    <col min="3" max="3" width="14.5546875" customWidth="1"/>
    <col min="4" max="4" width="13.44140625" customWidth="1"/>
    <col min="5" max="5" width="11.88671875" customWidth="1"/>
    <col min="6" max="6" width="10.5546875" customWidth="1"/>
    <col min="7" max="7" width="10.44140625" customWidth="1"/>
    <col min="8" max="8" width="11.109375" customWidth="1"/>
    <col min="9" max="9" width="11.44140625" customWidth="1"/>
    <col min="10" max="10" width="12.109375" customWidth="1"/>
    <col min="13" max="13" width="10.44140625" customWidth="1"/>
    <col min="16" max="16" width="14.33203125" customWidth="1"/>
    <col min="30" max="30" width="12.44140625" customWidth="1"/>
    <col min="31" max="31" width="16" customWidth="1"/>
    <col min="33" max="33" width="11.109375" customWidth="1"/>
    <col min="34" max="34" width="13.33203125" customWidth="1"/>
  </cols>
  <sheetData>
    <row r="2" spans="2:32" ht="15" thickBot="1" x14ac:dyDescent="0.35"/>
    <row r="3" spans="2:32" ht="15" thickTop="1" x14ac:dyDescent="0.3">
      <c r="B3" s="931" t="s">
        <v>801</v>
      </c>
    </row>
    <row r="4" spans="2:32" ht="15" thickBot="1" x14ac:dyDescent="0.35">
      <c r="B4" s="932"/>
    </row>
    <row r="5" spans="2:32" s="390" customFormat="1" ht="39" customHeight="1" thickTop="1" thickBot="1" x14ac:dyDescent="0.35">
      <c r="B5" s="384" t="s">
        <v>802</v>
      </c>
      <c r="C5" s="385" t="s">
        <v>803</v>
      </c>
      <c r="D5" s="385" t="s">
        <v>804</v>
      </c>
      <c r="E5" s="386" t="s">
        <v>805</v>
      </c>
      <c r="F5" s="386" t="s">
        <v>806</v>
      </c>
      <c r="G5" s="386" t="s">
        <v>807</v>
      </c>
      <c r="H5" s="387" t="s">
        <v>808</v>
      </c>
      <c r="I5" s="387" t="s">
        <v>809</v>
      </c>
      <c r="J5" s="386" t="s">
        <v>810</v>
      </c>
      <c r="K5" s="386" t="s">
        <v>811</v>
      </c>
      <c r="L5" s="388" t="s">
        <v>812</v>
      </c>
      <c r="M5" s="388" t="s">
        <v>813</v>
      </c>
      <c r="N5" s="388" t="s">
        <v>814</v>
      </c>
      <c r="O5" s="388" t="s">
        <v>815</v>
      </c>
      <c r="P5" s="389" t="s">
        <v>816</v>
      </c>
      <c r="T5" s="391"/>
      <c r="U5" s="392"/>
      <c r="V5" s="392"/>
      <c r="W5" s="393"/>
      <c r="X5" s="393"/>
      <c r="Y5" s="394"/>
      <c r="Z5" s="394"/>
      <c r="AA5" s="393"/>
      <c r="AC5" s="395"/>
      <c r="AD5" s="395"/>
      <c r="AE5" s="395"/>
      <c r="AF5" s="396"/>
    </row>
    <row r="6" spans="2:32" s="360" customFormat="1" ht="15" thickTop="1" x14ac:dyDescent="0.3">
      <c r="B6" s="397">
        <f>Intro!$E$85</f>
        <v>0</v>
      </c>
      <c r="C6" s="397" t="s">
        <v>817</v>
      </c>
      <c r="D6" s="397" t="s">
        <v>818</v>
      </c>
      <c r="E6" s="398" t="s">
        <v>412</v>
      </c>
      <c r="F6" s="398" t="s">
        <v>412</v>
      </c>
      <c r="G6" s="398"/>
      <c r="H6" s="398" t="str">
        <f>IF(Public!$H$16="Canadian mill | Aciérie canadienne", "DOM - Mill", IF(Public!$H$16="Service centre | Centre de service", "DOM - SC", ""))</f>
        <v/>
      </c>
      <c r="I6" s="399" t="s">
        <v>819</v>
      </c>
      <c r="J6" s="400" t="s">
        <v>411</v>
      </c>
      <c r="K6" s="400" t="s">
        <v>763</v>
      </c>
      <c r="L6" s="401" t="str">
        <f>Confirm!F38</f>
        <v>-</v>
      </c>
      <c r="M6" s="402" t="str">
        <f>Confirm!G38</f>
        <v>-</v>
      </c>
      <c r="N6" s="402" t="str">
        <f>Confirm!H38</f>
        <v>-</v>
      </c>
      <c r="O6" s="402" t="str">
        <f>Confirm!I38</f>
        <v>-</v>
      </c>
      <c r="P6" s="402" t="str">
        <f>Confirm!J38</f>
        <v>-</v>
      </c>
      <c r="T6" s="397"/>
      <c r="U6" s="397"/>
      <c r="V6" s="397"/>
      <c r="W6" s="398"/>
      <c r="X6" s="398"/>
      <c r="Y6" s="398"/>
      <c r="Z6" s="399"/>
      <c r="AA6" s="400"/>
      <c r="AB6" s="400"/>
      <c r="AC6" s="403"/>
      <c r="AD6" s="403"/>
      <c r="AE6" s="403"/>
      <c r="AF6" s="403"/>
    </row>
    <row r="7" spans="2:32" x14ac:dyDescent="0.3">
      <c r="B7" s="404">
        <f>Intro!$E$85</f>
        <v>0</v>
      </c>
      <c r="C7" s="404" t="s">
        <v>817</v>
      </c>
      <c r="D7" s="404" t="s">
        <v>818</v>
      </c>
      <c r="E7" s="405" t="s">
        <v>412</v>
      </c>
      <c r="F7" s="405" t="s">
        <v>412</v>
      </c>
      <c r="G7" s="405"/>
      <c r="H7" s="405" t="str">
        <f>H6</f>
        <v/>
      </c>
      <c r="I7" s="406" t="s">
        <v>819</v>
      </c>
      <c r="J7" s="407" t="s">
        <v>411</v>
      </c>
      <c r="K7" s="407" t="s">
        <v>765</v>
      </c>
      <c r="L7" s="408" t="str">
        <f>Confirm!F39</f>
        <v>-</v>
      </c>
      <c r="M7" s="409" t="str">
        <f>Confirm!G39</f>
        <v>-</v>
      </c>
      <c r="N7" s="409" t="str">
        <f>Confirm!H39</f>
        <v>-</v>
      </c>
      <c r="O7" s="409" t="str">
        <f>Confirm!I39</f>
        <v>-</v>
      </c>
      <c r="P7" s="409" t="str">
        <f>Confirm!J39</f>
        <v>-</v>
      </c>
      <c r="T7" s="404"/>
      <c r="U7" s="404"/>
      <c r="V7" s="404"/>
      <c r="W7" s="405"/>
      <c r="X7" s="405"/>
      <c r="Y7" s="405"/>
      <c r="Z7" s="406"/>
      <c r="AA7" s="407"/>
      <c r="AB7" s="407"/>
      <c r="AC7" s="409"/>
      <c r="AD7" s="409"/>
      <c r="AE7" s="409"/>
      <c r="AF7" s="409"/>
    </row>
    <row r="8" spans="2:32" x14ac:dyDescent="0.3">
      <c r="B8" s="404">
        <f>Intro!$E$85</f>
        <v>0</v>
      </c>
      <c r="C8" s="404" t="s">
        <v>817</v>
      </c>
      <c r="D8" t="s">
        <v>820</v>
      </c>
      <c r="E8" s="410" t="s">
        <v>412</v>
      </c>
      <c r="F8" s="410" t="s">
        <v>412</v>
      </c>
      <c r="G8" s="410"/>
      <c r="H8" s="405" t="str">
        <f t="shared" ref="H8:H14" si="0">H7</f>
        <v/>
      </c>
      <c r="I8" s="406" t="s">
        <v>819</v>
      </c>
      <c r="J8" s="410" t="s">
        <v>821</v>
      </c>
      <c r="K8" s="400" t="s">
        <v>411</v>
      </c>
      <c r="L8" s="411" t="str">
        <f>Confirm!F48</f>
        <v>-</v>
      </c>
      <c r="M8" s="403" t="str">
        <f>Confirm!G48</f>
        <v>-</v>
      </c>
      <c r="N8" s="403" t="str">
        <f>Confirm!H48</f>
        <v>-</v>
      </c>
      <c r="O8" s="403" t="str">
        <f>Confirm!I48</f>
        <v>-</v>
      </c>
      <c r="P8" s="403" t="str">
        <f>Confirm!J48</f>
        <v>-</v>
      </c>
      <c r="T8" s="404"/>
      <c r="U8" s="404"/>
      <c r="W8" s="410"/>
      <c r="X8" s="410"/>
      <c r="Y8" s="412"/>
      <c r="Z8" s="406"/>
      <c r="AA8" s="410"/>
      <c r="AB8" s="400"/>
      <c r="AC8" s="413"/>
      <c r="AD8" s="413"/>
      <c r="AE8" s="413"/>
      <c r="AF8" s="413"/>
    </row>
    <row r="9" spans="2:32" x14ac:dyDescent="0.3">
      <c r="B9" s="404">
        <f>Intro!$E$85</f>
        <v>0</v>
      </c>
      <c r="C9" s="404" t="s">
        <v>817</v>
      </c>
      <c r="D9" t="s">
        <v>820</v>
      </c>
      <c r="E9" s="410" t="s">
        <v>412</v>
      </c>
      <c r="F9" s="410" t="s">
        <v>412</v>
      </c>
      <c r="G9" s="410"/>
      <c r="H9" s="405" t="str">
        <f t="shared" si="0"/>
        <v/>
      </c>
      <c r="I9" s="406" t="s">
        <v>819</v>
      </c>
      <c r="J9" s="410" t="s">
        <v>822</v>
      </c>
      <c r="K9" s="400" t="s">
        <v>411</v>
      </c>
      <c r="L9" s="411" t="str">
        <f>Confirm!F49</f>
        <v>-</v>
      </c>
      <c r="M9" s="403" t="str">
        <f>Confirm!G49</f>
        <v>-</v>
      </c>
      <c r="N9" s="403" t="str">
        <f>Confirm!H49</f>
        <v>-</v>
      </c>
      <c r="O9" s="403" t="str">
        <f>Confirm!I49</f>
        <v>-</v>
      </c>
      <c r="P9" s="403" t="str">
        <f>Confirm!J49</f>
        <v>-</v>
      </c>
      <c r="T9" s="404"/>
      <c r="U9" s="404"/>
      <c r="W9" s="410"/>
      <c r="X9" s="410"/>
      <c r="Y9" s="412"/>
      <c r="Z9" s="406"/>
      <c r="AA9" s="410"/>
      <c r="AB9" s="400"/>
      <c r="AC9" s="413"/>
      <c r="AD9" s="413"/>
      <c r="AE9" s="413"/>
      <c r="AF9" s="413"/>
    </row>
    <row r="10" spans="2:32" s="360" customFormat="1" x14ac:dyDescent="0.3">
      <c r="B10" s="397">
        <f>Intro!$E$85</f>
        <v>0</v>
      </c>
      <c r="C10" s="397" t="s">
        <v>817</v>
      </c>
      <c r="D10" s="397" t="s">
        <v>818</v>
      </c>
      <c r="E10" s="414" t="s">
        <v>412</v>
      </c>
      <c r="F10" s="414" t="s">
        <v>412</v>
      </c>
      <c r="G10" s="414"/>
      <c r="H10" s="398" t="str">
        <f t="shared" si="0"/>
        <v/>
      </c>
      <c r="I10" s="399" t="s">
        <v>823</v>
      </c>
      <c r="J10" s="400" t="s">
        <v>411</v>
      </c>
      <c r="K10" s="400" t="s">
        <v>763</v>
      </c>
      <c r="L10" s="411" t="str">
        <f>Confirm!F41</f>
        <v>-</v>
      </c>
      <c r="M10" s="403" t="str">
        <f>Confirm!G41</f>
        <v>-</v>
      </c>
      <c r="N10" s="403" t="str">
        <f>Confirm!H41</f>
        <v>-</v>
      </c>
      <c r="O10" s="403" t="str">
        <f>Confirm!I41</f>
        <v>-</v>
      </c>
      <c r="P10" s="403" t="str">
        <f>Confirm!J41</f>
        <v>-</v>
      </c>
      <c r="T10" s="397"/>
      <c r="U10" s="397"/>
      <c r="W10" s="414"/>
      <c r="X10" s="414"/>
      <c r="Y10" s="415"/>
      <c r="Z10" s="399"/>
      <c r="AA10" s="414"/>
      <c r="AB10" s="400"/>
      <c r="AC10" s="413"/>
      <c r="AD10" s="413"/>
      <c r="AE10" s="413"/>
      <c r="AF10" s="413"/>
    </row>
    <row r="11" spans="2:32" s="360" customFormat="1" x14ac:dyDescent="0.3">
      <c r="B11" s="404">
        <f>Intro!$E$85</f>
        <v>0</v>
      </c>
      <c r="C11" s="404" t="s">
        <v>817</v>
      </c>
      <c r="D11" s="404" t="s">
        <v>818</v>
      </c>
      <c r="E11" s="410" t="s">
        <v>412</v>
      </c>
      <c r="F11" s="410" t="s">
        <v>412</v>
      </c>
      <c r="G11" s="410"/>
      <c r="H11" s="405" t="str">
        <f t="shared" si="0"/>
        <v/>
      </c>
      <c r="I11" s="406" t="s">
        <v>823</v>
      </c>
      <c r="J11" s="407" t="s">
        <v>411</v>
      </c>
      <c r="K11" s="407" t="s">
        <v>765</v>
      </c>
      <c r="L11" s="411" t="str">
        <f>Confirm!F42</f>
        <v>-</v>
      </c>
      <c r="M11" s="403" t="str">
        <f>Confirm!G42</f>
        <v>-</v>
      </c>
      <c r="N11" s="403" t="str">
        <f>Confirm!H42</f>
        <v>-</v>
      </c>
      <c r="O11" s="403" t="str">
        <f>Confirm!I42</f>
        <v>-</v>
      </c>
      <c r="P11" s="403" t="str">
        <f>Confirm!J42</f>
        <v>-</v>
      </c>
      <c r="Z11"/>
    </row>
    <row r="12" spans="2:32" x14ac:dyDescent="0.3">
      <c r="B12" s="404">
        <f>Intro!$E$85</f>
        <v>0</v>
      </c>
      <c r="C12" s="404" t="s">
        <v>817</v>
      </c>
      <c r="D12" t="s">
        <v>820</v>
      </c>
      <c r="E12" s="410" t="s">
        <v>412</v>
      </c>
      <c r="F12" s="410" t="s">
        <v>412</v>
      </c>
      <c r="G12" s="410"/>
      <c r="H12" s="405" t="str">
        <f t="shared" si="0"/>
        <v/>
      </c>
      <c r="I12" s="406" t="s">
        <v>823</v>
      </c>
      <c r="J12" s="410" t="s">
        <v>821</v>
      </c>
      <c r="K12" s="400" t="s">
        <v>411</v>
      </c>
      <c r="L12" s="411" t="str">
        <f>Confirm!F51</f>
        <v>-</v>
      </c>
      <c r="M12" s="403" t="str">
        <f>Confirm!G51</f>
        <v>-</v>
      </c>
      <c r="N12" s="403" t="str">
        <f>Confirm!H51</f>
        <v>-</v>
      </c>
      <c r="O12" s="403" t="str">
        <f>Confirm!I51</f>
        <v>-</v>
      </c>
      <c r="P12" s="403" t="str">
        <f>Confirm!J51</f>
        <v>-</v>
      </c>
    </row>
    <row r="13" spans="2:32" x14ac:dyDescent="0.3">
      <c r="B13" s="404">
        <f>Intro!$E$85</f>
        <v>0</v>
      </c>
      <c r="C13" s="404" t="s">
        <v>817</v>
      </c>
      <c r="D13" t="s">
        <v>820</v>
      </c>
      <c r="E13" s="410" t="s">
        <v>412</v>
      </c>
      <c r="F13" s="410" t="s">
        <v>412</v>
      </c>
      <c r="G13" s="410"/>
      <c r="H13" s="405" t="str">
        <f t="shared" si="0"/>
        <v/>
      </c>
      <c r="I13" s="406" t="s">
        <v>823</v>
      </c>
      <c r="J13" s="410" t="s">
        <v>822</v>
      </c>
      <c r="K13" s="400" t="s">
        <v>411</v>
      </c>
      <c r="L13" s="411" t="str">
        <f>Confirm!F52</f>
        <v>-</v>
      </c>
      <c r="M13" s="403" t="str">
        <f>Confirm!G52</f>
        <v>-</v>
      </c>
      <c r="N13" s="403" t="str">
        <f>Confirm!H52</f>
        <v>-</v>
      </c>
      <c r="O13" s="403" t="str">
        <f>Confirm!I52</f>
        <v>-</v>
      </c>
      <c r="P13" s="403" t="str">
        <f>Confirm!J52</f>
        <v>-</v>
      </c>
    </row>
    <row r="14" spans="2:32" x14ac:dyDescent="0.3">
      <c r="B14" s="397">
        <f>Intro!$E$85</f>
        <v>0</v>
      </c>
      <c r="C14" s="397" t="s">
        <v>817</v>
      </c>
      <c r="D14" s="360" t="s">
        <v>824</v>
      </c>
      <c r="E14" s="414" t="s">
        <v>412</v>
      </c>
      <c r="F14" s="414" t="s">
        <v>412</v>
      </c>
      <c r="G14" s="414"/>
      <c r="H14" s="398" t="str">
        <f t="shared" si="0"/>
        <v/>
      </c>
      <c r="I14" s="399" t="s">
        <v>411</v>
      </c>
      <c r="J14" s="414" t="s">
        <v>411</v>
      </c>
      <c r="K14" s="400" t="s">
        <v>411</v>
      </c>
      <c r="L14" s="411" t="str">
        <f>Confirm!F57</f>
        <v>-</v>
      </c>
      <c r="M14" s="403" t="str">
        <f>Confirm!G57</f>
        <v>-</v>
      </c>
      <c r="N14" s="403" t="str">
        <f>Confirm!H57</f>
        <v>-</v>
      </c>
      <c r="O14" s="403" t="str">
        <f>Confirm!I57</f>
        <v>-</v>
      </c>
      <c r="P14" s="403" t="str">
        <f>Confirm!J57</f>
        <v>-</v>
      </c>
    </row>
    <row r="15" spans="2:32" s="360" customFormat="1" x14ac:dyDescent="0.3"/>
    <row r="16" spans="2:32" x14ac:dyDescent="0.3">
      <c r="B16" s="404"/>
      <c r="C16" s="404"/>
      <c r="E16" s="410"/>
      <c r="F16" s="410"/>
      <c r="G16" s="410"/>
      <c r="H16" s="412"/>
      <c r="I16" s="416"/>
      <c r="J16" s="400"/>
      <c r="K16" s="413"/>
      <c r="L16" s="413"/>
      <c r="M16" s="413"/>
      <c r="N16" s="413"/>
      <c r="O16" s="413"/>
    </row>
    <row r="17" spans="2:52" x14ac:dyDescent="0.3">
      <c r="B17" s="417"/>
      <c r="C17" s="417"/>
      <c r="D17" s="48"/>
      <c r="E17" s="418"/>
      <c r="F17" s="418"/>
      <c r="G17" s="418"/>
      <c r="H17" s="419"/>
      <c r="I17" s="419"/>
      <c r="J17" s="418"/>
      <c r="K17" s="420"/>
      <c r="L17" s="420"/>
      <c r="M17" s="420"/>
    </row>
    <row r="18" spans="2:52" s="426" customFormat="1" x14ac:dyDescent="0.3">
      <c r="B18" s="421"/>
      <c r="C18" s="421"/>
      <c r="D18" s="422"/>
      <c r="E18" s="423"/>
      <c r="F18" s="423"/>
      <c r="G18" s="423"/>
      <c r="H18" s="424"/>
      <c r="I18" s="424"/>
      <c r="J18" s="423"/>
      <c r="K18" s="425"/>
      <c r="L18" s="425"/>
      <c r="M18" s="425"/>
    </row>
    <row r="19" spans="2:52" x14ac:dyDescent="0.3">
      <c r="B19" s="417"/>
      <c r="C19" s="417"/>
      <c r="D19" s="48"/>
      <c r="E19" s="418"/>
      <c r="F19" s="418"/>
      <c r="G19" s="418"/>
      <c r="H19" s="419"/>
      <c r="I19" s="419"/>
      <c r="J19" s="418"/>
      <c r="K19" s="420"/>
      <c r="L19" s="420"/>
      <c r="M19" s="420"/>
    </row>
    <row r="20" spans="2:52" x14ac:dyDescent="0.3">
      <c r="B20" s="933" t="s">
        <v>393</v>
      </c>
      <c r="C20" s="417"/>
      <c r="D20" s="48"/>
      <c r="E20" s="418"/>
      <c r="F20" s="418"/>
      <c r="G20" s="418"/>
      <c r="H20" s="419"/>
      <c r="I20" s="419"/>
      <c r="J20" s="418"/>
      <c r="K20" s="420"/>
      <c r="L20" s="420"/>
      <c r="M20" s="420"/>
    </row>
    <row r="21" spans="2:52" ht="12" customHeight="1" thickBot="1" x14ac:dyDescent="0.35">
      <c r="B21" s="933"/>
      <c r="C21" s="417"/>
      <c r="D21" s="48"/>
      <c r="E21" s="418"/>
      <c r="F21" s="418"/>
      <c r="G21" s="418"/>
      <c r="H21" s="419"/>
      <c r="I21" s="419"/>
      <c r="J21" s="418"/>
      <c r="K21" s="420"/>
      <c r="L21" s="420"/>
      <c r="M21" s="420"/>
      <c r="X21">
        <v>1000</v>
      </c>
    </row>
    <row r="22" spans="2:52" s="439" customFormat="1" ht="42.75" customHeight="1" thickTop="1" thickBot="1" x14ac:dyDescent="0.35">
      <c r="B22" s="427" t="s">
        <v>394</v>
      </c>
      <c r="C22" s="427" t="s">
        <v>825</v>
      </c>
      <c r="D22" s="427" t="s">
        <v>395</v>
      </c>
      <c r="E22" s="427" t="s">
        <v>396</v>
      </c>
      <c r="F22" s="428" t="s">
        <v>826</v>
      </c>
      <c r="G22" s="428" t="s">
        <v>827</v>
      </c>
      <c r="H22" s="428" t="s">
        <v>828</v>
      </c>
      <c r="I22" s="427" t="s">
        <v>398</v>
      </c>
      <c r="J22" s="427" t="s">
        <v>399</v>
      </c>
      <c r="K22" s="429" t="s">
        <v>829</v>
      </c>
      <c r="L22" s="427" t="s">
        <v>400</v>
      </c>
      <c r="M22" s="430" t="s">
        <v>830</v>
      </c>
      <c r="N22" s="427" t="s">
        <v>457</v>
      </c>
      <c r="O22" s="427" t="s">
        <v>402</v>
      </c>
      <c r="P22" s="427" t="s">
        <v>403</v>
      </c>
      <c r="Q22" s="427" t="s">
        <v>831</v>
      </c>
      <c r="R22" s="427" t="s">
        <v>811</v>
      </c>
      <c r="S22" s="431" t="s">
        <v>832</v>
      </c>
      <c r="T22" s="431" t="s">
        <v>833</v>
      </c>
      <c r="U22" s="431" t="s">
        <v>834</v>
      </c>
      <c r="V22" s="431" t="s">
        <v>835</v>
      </c>
      <c r="W22" s="431" t="s">
        <v>836</v>
      </c>
      <c r="X22" s="431" t="s">
        <v>837</v>
      </c>
      <c r="Y22" s="431" t="s">
        <v>838</v>
      </c>
      <c r="Z22" s="431" t="s">
        <v>839</v>
      </c>
      <c r="AA22" s="431" t="s">
        <v>840</v>
      </c>
      <c r="AB22" s="431" t="s">
        <v>841</v>
      </c>
      <c r="AC22" s="432"/>
      <c r="AD22" s="934" t="s">
        <v>842</v>
      </c>
      <c r="AE22" s="935"/>
      <c r="AF22" s="935"/>
      <c r="AG22" s="935"/>
      <c r="AH22" s="936"/>
      <c r="AI22" s="433"/>
      <c r="AJ22" s="434"/>
      <c r="AK22" s="433"/>
      <c r="AL22" s="435"/>
      <c r="AM22" s="433"/>
      <c r="AN22" s="433"/>
      <c r="AO22" s="433"/>
      <c r="AP22" s="433"/>
      <c r="AQ22" s="436"/>
      <c r="AR22" s="436"/>
      <c r="AS22" s="436"/>
      <c r="AT22" s="436"/>
      <c r="AU22" s="437"/>
      <c r="AV22" s="437"/>
      <c r="AW22" s="437"/>
      <c r="AX22" s="437"/>
      <c r="AY22" s="438"/>
      <c r="AZ22" s="438"/>
    </row>
    <row r="23" spans="2:52" s="453" customFormat="1" ht="15" thickBot="1" x14ac:dyDescent="0.35">
      <c r="B23" s="440">
        <f>$B$6</f>
        <v>0</v>
      </c>
      <c r="C23" s="440">
        <f>B23</f>
        <v>0</v>
      </c>
      <c r="D23" s="440" t="s">
        <v>410</v>
      </c>
      <c r="E23" s="441" t="str">
        <f>$H$6</f>
        <v/>
      </c>
      <c r="F23" s="442"/>
      <c r="G23" s="442"/>
      <c r="H23" s="442"/>
      <c r="I23" s="440" t="s">
        <v>435</v>
      </c>
      <c r="J23" s="440" t="s">
        <v>412</v>
      </c>
      <c r="K23" s="440" t="s">
        <v>412</v>
      </c>
      <c r="L23" s="440" t="s">
        <v>412</v>
      </c>
      <c r="M23" s="440"/>
      <c r="N23" s="440" t="s">
        <v>412</v>
      </c>
      <c r="O23" s="443" t="s">
        <v>414</v>
      </c>
      <c r="P23" s="444" t="s">
        <v>821</v>
      </c>
      <c r="Q23" s="445" t="s">
        <v>819</v>
      </c>
      <c r="R23" s="446" t="s">
        <v>763</v>
      </c>
      <c r="S23" s="447">
        <f>'Pro 2'!G29</f>
        <v>0</v>
      </c>
      <c r="T23" s="448">
        <f>'Pro 2'!H29</f>
        <v>0</v>
      </c>
      <c r="U23" s="448">
        <f>'Pro 2'!I29</f>
        <v>0</v>
      </c>
      <c r="V23" s="448">
        <f>'Pro 2'!J29</f>
        <v>0</v>
      </c>
      <c r="W23" s="448">
        <f>'Pro 2'!K29</f>
        <v>0</v>
      </c>
      <c r="X23" s="449">
        <f>'Pro 2'!G30/$X$21</f>
        <v>0</v>
      </c>
      <c r="Y23" s="450">
        <f>'Pro 2'!H30/$X$21</f>
        <v>0</v>
      </c>
      <c r="Z23" s="450">
        <f>'Pro 2'!I30/$X$21</f>
        <v>0</v>
      </c>
      <c r="AA23" s="450">
        <f>'Pro 2'!J30/$X$21</f>
        <v>0</v>
      </c>
      <c r="AB23" s="450">
        <f>'Pro 2'!K30/$X$21</f>
        <v>0</v>
      </c>
      <c r="AC23" s="451"/>
      <c r="AD23" s="452"/>
      <c r="AE23" s="438"/>
      <c r="AF23" s="438"/>
      <c r="AG23" s="438"/>
      <c r="AH23" s="438"/>
      <c r="AN23" s="454"/>
      <c r="AQ23" s="451"/>
      <c r="AR23" s="451"/>
      <c r="AS23" s="451"/>
      <c r="AT23" s="451"/>
      <c r="AU23" s="451"/>
      <c r="AV23" s="451"/>
      <c r="AW23" s="451"/>
      <c r="AX23" s="451"/>
    </row>
    <row r="24" spans="2:52" s="438" customFormat="1" x14ac:dyDescent="0.3">
      <c r="B24" s="455">
        <f t="shared" ref="B24:B30" si="1">$B$6</f>
        <v>0</v>
      </c>
      <c r="C24" s="455">
        <f t="shared" ref="C24:C30" si="2">B24</f>
        <v>0</v>
      </c>
      <c r="D24" s="455" t="s">
        <v>843</v>
      </c>
      <c r="E24" s="456" t="str">
        <f t="shared" ref="E24:E30" si="3">$H$6</f>
        <v/>
      </c>
      <c r="F24" s="457"/>
      <c r="G24" s="457"/>
      <c r="H24" s="457"/>
      <c r="I24" s="455" t="s">
        <v>435</v>
      </c>
      <c r="J24" s="455" t="s">
        <v>412</v>
      </c>
      <c r="K24" s="455" t="s">
        <v>412</v>
      </c>
      <c r="L24" s="455" t="s">
        <v>412</v>
      </c>
      <c r="M24" s="455"/>
      <c r="N24" s="455" t="s">
        <v>412</v>
      </c>
      <c r="O24" s="458" t="s">
        <v>414</v>
      </c>
      <c r="P24" s="459" t="s">
        <v>821</v>
      </c>
      <c r="Q24" s="460" t="s">
        <v>819</v>
      </c>
      <c r="R24" s="461" t="s">
        <v>765</v>
      </c>
      <c r="S24" s="462">
        <f>'Pro 2'!G36</f>
        <v>0</v>
      </c>
      <c r="T24" s="463">
        <f>'Pro 2'!H36</f>
        <v>0</v>
      </c>
      <c r="U24" s="463">
        <f>'Pro 2'!I36</f>
        <v>0</v>
      </c>
      <c r="V24" s="463">
        <f>'Pro 2'!J36</f>
        <v>0</v>
      </c>
      <c r="W24" s="463">
        <f>'Pro 2'!K36</f>
        <v>0</v>
      </c>
      <c r="X24" s="464">
        <f>'Pro 2'!G37/$X$21</f>
        <v>0</v>
      </c>
      <c r="Y24" s="465">
        <f>'Pro 2'!H37/$X$21</f>
        <v>0</v>
      </c>
      <c r="Z24" s="465">
        <f>'Pro 2'!I37/$X$21</f>
        <v>0</v>
      </c>
      <c r="AA24" s="465">
        <f>'Pro 2'!J37/$X$21</f>
        <v>0</v>
      </c>
      <c r="AB24" s="465">
        <f>'Pro 2'!K37/$X$21</f>
        <v>0</v>
      </c>
      <c r="AC24" s="452"/>
      <c r="AD24" s="466" t="s">
        <v>844</v>
      </c>
      <c r="AE24" s="467">
        <f>SUM(S23:W26)</f>
        <v>0</v>
      </c>
      <c r="AG24" s="466" t="s">
        <v>845</v>
      </c>
      <c r="AH24" s="467">
        <f>SUM(S27:W30)</f>
        <v>0</v>
      </c>
      <c r="AN24" s="468"/>
      <c r="AQ24" s="452"/>
      <c r="AR24" s="452"/>
      <c r="AS24" s="452"/>
      <c r="AT24" s="452"/>
      <c r="AU24" s="452"/>
      <c r="AV24" s="452"/>
      <c r="AW24" s="452"/>
      <c r="AX24" s="452"/>
    </row>
    <row r="25" spans="2:52" s="438" customFormat="1" ht="15" thickBot="1" x14ac:dyDescent="0.35">
      <c r="B25" s="455">
        <f t="shared" si="1"/>
        <v>0</v>
      </c>
      <c r="C25" s="455">
        <f t="shared" si="2"/>
        <v>0</v>
      </c>
      <c r="D25" s="455" t="s">
        <v>846</v>
      </c>
      <c r="E25" s="456" t="str">
        <f t="shared" si="3"/>
        <v/>
      </c>
      <c r="F25" s="457"/>
      <c r="G25" s="457"/>
      <c r="H25" s="457"/>
      <c r="I25" s="455" t="s">
        <v>435</v>
      </c>
      <c r="J25" s="455" t="s">
        <v>412</v>
      </c>
      <c r="K25" s="455" t="s">
        <v>412</v>
      </c>
      <c r="L25" s="455" t="s">
        <v>412</v>
      </c>
      <c r="M25" s="455"/>
      <c r="N25" s="455" t="s">
        <v>412</v>
      </c>
      <c r="O25" s="458" t="s">
        <v>414</v>
      </c>
      <c r="P25" s="459" t="s">
        <v>822</v>
      </c>
      <c r="Q25" s="460" t="s">
        <v>819</v>
      </c>
      <c r="R25" s="461" t="s">
        <v>763</v>
      </c>
      <c r="S25" s="462">
        <f>'Pro 2'!G32</f>
        <v>0</v>
      </c>
      <c r="T25" s="463">
        <f>'Pro 2'!H32</f>
        <v>0</v>
      </c>
      <c r="U25" s="463">
        <f>'Pro 2'!I32</f>
        <v>0</v>
      </c>
      <c r="V25" s="463">
        <f>'Pro 2'!J32</f>
        <v>0</v>
      </c>
      <c r="W25" s="463">
        <f>'Pro 2'!K32</f>
        <v>0</v>
      </c>
      <c r="X25" s="464">
        <f>'Pro 2'!G33/$X$21</f>
        <v>0</v>
      </c>
      <c r="Y25" s="465">
        <f>'Pro 2'!H33/$X$21</f>
        <v>0</v>
      </c>
      <c r="Z25" s="465">
        <f>'Pro 2'!I33/$X$21</f>
        <v>0</v>
      </c>
      <c r="AA25" s="465">
        <f>'Pro 2'!J33/$X$21</f>
        <v>0</v>
      </c>
      <c r="AB25" s="465">
        <f>'Pro 2'!K33/$X$21</f>
        <v>0</v>
      </c>
      <c r="AC25" s="452"/>
      <c r="AD25" s="466"/>
      <c r="AE25" s="469">
        <f>SUM('Pro 2'!G29:K29,'Pro 2'!G32:K32,'Pro 2'!G36:K36,'Pro 2'!G39:K39)</f>
        <v>0</v>
      </c>
      <c r="AG25" s="466"/>
      <c r="AH25" s="469">
        <f>SUM('Pro 2'!G44:K44,'Pro 2'!G47:K47,'Pro 2'!G51:K51,'Pro 2'!G54:K54)</f>
        <v>0</v>
      </c>
      <c r="AN25" s="468"/>
      <c r="AQ25" s="452"/>
      <c r="AR25" s="452"/>
      <c r="AS25" s="452"/>
      <c r="AT25" s="452"/>
      <c r="AU25" s="452"/>
      <c r="AV25" s="452"/>
      <c r="AW25" s="452"/>
      <c r="AX25" s="452"/>
    </row>
    <row r="26" spans="2:52" s="438" customFormat="1" ht="15" thickBot="1" x14ac:dyDescent="0.35">
      <c r="B26" s="455">
        <f t="shared" si="1"/>
        <v>0</v>
      </c>
      <c r="C26" s="455">
        <f t="shared" si="2"/>
        <v>0</v>
      </c>
      <c r="D26" s="455" t="s">
        <v>847</v>
      </c>
      <c r="E26" s="456" t="str">
        <f t="shared" si="3"/>
        <v/>
      </c>
      <c r="F26" s="457"/>
      <c r="G26" s="457"/>
      <c r="H26" s="457"/>
      <c r="I26" s="455" t="s">
        <v>435</v>
      </c>
      <c r="J26" s="455" t="s">
        <v>412</v>
      </c>
      <c r="K26" s="455" t="s">
        <v>412</v>
      </c>
      <c r="L26" s="455" t="s">
        <v>412</v>
      </c>
      <c r="M26" s="455"/>
      <c r="N26" s="455" t="s">
        <v>412</v>
      </c>
      <c r="O26" s="458" t="s">
        <v>414</v>
      </c>
      <c r="P26" s="459" t="s">
        <v>822</v>
      </c>
      <c r="Q26" s="460" t="s">
        <v>819</v>
      </c>
      <c r="R26" s="461" t="s">
        <v>765</v>
      </c>
      <c r="S26" s="462">
        <f>'Pro 2'!G39</f>
        <v>0</v>
      </c>
      <c r="T26" s="463">
        <f>'Pro 2'!H39</f>
        <v>0</v>
      </c>
      <c r="U26" s="463">
        <f>'Pro 2'!I39</f>
        <v>0</v>
      </c>
      <c r="V26" s="463">
        <f>'Pro 2'!J39</f>
        <v>0</v>
      </c>
      <c r="W26" s="463">
        <f>'Pro 2'!K39</f>
        <v>0</v>
      </c>
      <c r="X26" s="464">
        <f>'Pro 2'!G40/$X$21</f>
        <v>0</v>
      </c>
      <c r="Y26" s="465">
        <f>'Pro 2'!H40/$X$21</f>
        <v>0</v>
      </c>
      <c r="Z26" s="465">
        <f>'Pro 2'!I40/$X$21</f>
        <v>0</v>
      </c>
      <c r="AA26" s="465">
        <f>'Pro 2'!J40/$X$21</f>
        <v>0</v>
      </c>
      <c r="AB26" s="465">
        <f>'Pro 2'!K40/$X$21</f>
        <v>0</v>
      </c>
      <c r="AC26" s="452"/>
      <c r="AD26" s="466"/>
      <c r="AE26" s="470" t="b">
        <f>AE24=AE25</f>
        <v>1</v>
      </c>
      <c r="AF26" s="360"/>
      <c r="AG26" s="466"/>
      <c r="AH26" s="470" t="b">
        <f>AH24=AH25</f>
        <v>1</v>
      </c>
      <c r="AN26" s="468"/>
      <c r="AQ26" s="452"/>
      <c r="AR26" s="452"/>
      <c r="AS26" s="452"/>
      <c r="AT26" s="452"/>
      <c r="AU26" s="452"/>
      <c r="AV26" s="452"/>
      <c r="AW26" s="452"/>
      <c r="AX26" s="452"/>
    </row>
    <row r="27" spans="2:52" s="360" customFormat="1" ht="15" thickBot="1" x14ac:dyDescent="0.35">
      <c r="B27" s="471">
        <f t="shared" si="1"/>
        <v>0</v>
      </c>
      <c r="C27" s="471">
        <f t="shared" si="2"/>
        <v>0</v>
      </c>
      <c r="D27" s="471" t="s">
        <v>848</v>
      </c>
      <c r="E27" s="472" t="str">
        <f t="shared" si="3"/>
        <v/>
      </c>
      <c r="F27" s="473"/>
      <c r="G27" s="473"/>
      <c r="H27" s="473"/>
      <c r="I27" s="471" t="s">
        <v>435</v>
      </c>
      <c r="J27" s="471" t="s">
        <v>412</v>
      </c>
      <c r="K27" s="471" t="s">
        <v>412</v>
      </c>
      <c r="L27" s="471" t="s">
        <v>412</v>
      </c>
      <c r="M27" s="474"/>
      <c r="N27" s="471" t="s">
        <v>412</v>
      </c>
      <c r="O27" s="475" t="s">
        <v>414</v>
      </c>
      <c r="P27" s="476" t="s">
        <v>821</v>
      </c>
      <c r="Q27" s="477" t="s">
        <v>823</v>
      </c>
      <c r="R27" s="478" t="s">
        <v>763</v>
      </c>
      <c r="S27" s="479">
        <f>'Pro 2'!G44</f>
        <v>0</v>
      </c>
      <c r="T27" s="480">
        <f>'Pro 2'!H44</f>
        <v>0</v>
      </c>
      <c r="U27" s="480">
        <f>'Pro 2'!I44</f>
        <v>0</v>
      </c>
      <c r="V27" s="480">
        <f>'Pro 2'!J44</f>
        <v>0</v>
      </c>
      <c r="W27" s="480">
        <f>'Pro 2'!K44</f>
        <v>0</v>
      </c>
      <c r="X27" s="481">
        <f>'Pro 2'!G45/$X$21</f>
        <v>0</v>
      </c>
      <c r="Y27" s="482">
        <f>'Pro 2'!H45/$X$21</f>
        <v>0</v>
      </c>
      <c r="Z27" s="482">
        <f>'Pro 2'!I45/$X$21</f>
        <v>0</v>
      </c>
      <c r="AA27" s="482">
        <f>'Pro 2'!J45/$X$21</f>
        <v>0</v>
      </c>
      <c r="AB27" s="482">
        <f>'Pro 2'!K45/$X$21</f>
        <v>0</v>
      </c>
      <c r="AD27" s="466"/>
      <c r="AE27" s="466"/>
      <c r="AF27"/>
      <c r="AG27" s="466"/>
      <c r="AH27" s="466"/>
    </row>
    <row r="28" spans="2:52" x14ac:dyDescent="0.3">
      <c r="B28" s="483">
        <f t="shared" si="1"/>
        <v>0</v>
      </c>
      <c r="C28" s="483">
        <f t="shared" si="2"/>
        <v>0</v>
      </c>
      <c r="D28" s="483" t="s">
        <v>849</v>
      </c>
      <c r="E28" s="484" t="str">
        <f t="shared" si="3"/>
        <v/>
      </c>
      <c r="F28" s="485"/>
      <c r="G28" s="485"/>
      <c r="H28" s="485"/>
      <c r="I28" s="483" t="s">
        <v>435</v>
      </c>
      <c r="J28" s="483" t="s">
        <v>412</v>
      </c>
      <c r="K28" s="483" t="s">
        <v>412</v>
      </c>
      <c r="L28" s="483" t="s">
        <v>412</v>
      </c>
      <c r="M28" s="486"/>
      <c r="N28" s="483" t="s">
        <v>412</v>
      </c>
      <c r="O28" s="487" t="s">
        <v>414</v>
      </c>
      <c r="P28" s="488" t="s">
        <v>821</v>
      </c>
      <c r="Q28" s="489" t="s">
        <v>823</v>
      </c>
      <c r="R28" s="490" t="s">
        <v>765</v>
      </c>
      <c r="S28" s="491">
        <f>'Pro 2'!G51</f>
        <v>0</v>
      </c>
      <c r="T28" s="492">
        <f>'Pro 2'!H51</f>
        <v>0</v>
      </c>
      <c r="U28" s="492">
        <f>'Pro 2'!I51</f>
        <v>0</v>
      </c>
      <c r="V28" s="492">
        <f>'Pro 2'!J51</f>
        <v>0</v>
      </c>
      <c r="W28" s="492">
        <f>'Pro 2'!K51</f>
        <v>0</v>
      </c>
      <c r="X28" s="493">
        <f>'Pro 2'!G52/$X$21</f>
        <v>0</v>
      </c>
      <c r="Y28" s="494">
        <f>'Pro 2'!H52/$X$21</f>
        <v>0</v>
      </c>
      <c r="Z28" s="494">
        <f>'Pro 2'!I52/$X$21</f>
        <v>0</v>
      </c>
      <c r="AA28" s="494">
        <f>'Pro 2'!J52/$X$21</f>
        <v>0</v>
      </c>
      <c r="AB28" s="494">
        <f>'Pro 2'!K52/$X$21</f>
        <v>0</v>
      </c>
      <c r="AD28" s="466" t="s">
        <v>850</v>
      </c>
      <c r="AE28" s="467">
        <f>SUM($X23:$AB26)</f>
        <v>0</v>
      </c>
      <c r="AG28" s="466" t="s">
        <v>851</v>
      </c>
      <c r="AH28" s="467">
        <f>SUM($X27:$AB30)</f>
        <v>0</v>
      </c>
    </row>
    <row r="29" spans="2:52" ht="15" thickBot="1" x14ac:dyDescent="0.35">
      <c r="B29" s="483">
        <f t="shared" si="1"/>
        <v>0</v>
      </c>
      <c r="C29" s="483">
        <f t="shared" si="2"/>
        <v>0</v>
      </c>
      <c r="D29" s="483" t="s">
        <v>852</v>
      </c>
      <c r="E29" s="484" t="str">
        <f t="shared" si="3"/>
        <v/>
      </c>
      <c r="F29" s="485"/>
      <c r="G29" s="485"/>
      <c r="H29" s="485"/>
      <c r="I29" s="483" t="s">
        <v>435</v>
      </c>
      <c r="J29" s="483" t="s">
        <v>412</v>
      </c>
      <c r="K29" s="483" t="s">
        <v>412</v>
      </c>
      <c r="L29" s="483" t="s">
        <v>412</v>
      </c>
      <c r="M29" s="486"/>
      <c r="N29" s="483" t="s">
        <v>412</v>
      </c>
      <c r="O29" s="487" t="s">
        <v>414</v>
      </c>
      <c r="P29" s="488" t="s">
        <v>822</v>
      </c>
      <c r="Q29" s="489" t="s">
        <v>823</v>
      </c>
      <c r="R29" s="490" t="s">
        <v>763</v>
      </c>
      <c r="S29" s="491">
        <f>'Pro 2'!G47</f>
        <v>0</v>
      </c>
      <c r="T29" s="492">
        <f>'Pro 2'!H47</f>
        <v>0</v>
      </c>
      <c r="U29" s="492">
        <f>'Pro 2'!I47</f>
        <v>0</v>
      </c>
      <c r="V29" s="492">
        <f>'Pro 2'!J47</f>
        <v>0</v>
      </c>
      <c r="W29" s="492">
        <f>'Pro 2'!K47</f>
        <v>0</v>
      </c>
      <c r="X29" s="493">
        <f>'Pro 2'!G48/$X$21</f>
        <v>0</v>
      </c>
      <c r="Y29" s="494">
        <f>'Pro 2'!H48/$X$21</f>
        <v>0</v>
      </c>
      <c r="Z29" s="494">
        <f>'Pro 2'!I48/$X$21</f>
        <v>0</v>
      </c>
      <c r="AA29" s="494">
        <f>'Pro 2'!J48/$X$21</f>
        <v>0</v>
      </c>
      <c r="AB29" s="494">
        <f>'Pro 2'!K48/$X$21</f>
        <v>0</v>
      </c>
      <c r="AD29" s="466"/>
      <c r="AE29" s="469">
        <f>SUM('Pro 2'!G30:K30,'Pro 2'!G33:K33,'Pro 2'!G37:K37,'Pro 2'!G40:K40)/1000</f>
        <v>0</v>
      </c>
      <c r="AG29" s="466"/>
      <c r="AH29" s="469">
        <f>SUM('Pro 2'!G45:K45,'Pro 2'!G48:K48,'Pro 2'!G52:K52,'Pro 2'!G55:K55)/1000</f>
        <v>0</v>
      </c>
    </row>
    <row r="30" spans="2:52" ht="15" thickBot="1" x14ac:dyDescent="0.35">
      <c r="B30" s="483">
        <f t="shared" si="1"/>
        <v>0</v>
      </c>
      <c r="C30" s="483">
        <f t="shared" si="2"/>
        <v>0</v>
      </c>
      <c r="D30" s="483" t="s">
        <v>853</v>
      </c>
      <c r="E30" s="484" t="str">
        <f t="shared" si="3"/>
        <v/>
      </c>
      <c r="F30" s="485"/>
      <c r="G30" s="485"/>
      <c r="H30" s="485"/>
      <c r="I30" s="483" t="s">
        <v>435</v>
      </c>
      <c r="J30" s="483" t="s">
        <v>412</v>
      </c>
      <c r="K30" s="483" t="s">
        <v>412</v>
      </c>
      <c r="L30" s="483" t="s">
        <v>412</v>
      </c>
      <c r="M30" s="486"/>
      <c r="N30" s="483" t="s">
        <v>412</v>
      </c>
      <c r="O30" s="487" t="s">
        <v>414</v>
      </c>
      <c r="P30" s="488" t="s">
        <v>822</v>
      </c>
      <c r="Q30" s="489" t="s">
        <v>823</v>
      </c>
      <c r="R30" s="490" t="s">
        <v>765</v>
      </c>
      <c r="S30" s="491">
        <f>'Pro 2'!G54</f>
        <v>0</v>
      </c>
      <c r="T30" s="492">
        <f>'Pro 2'!H54</f>
        <v>0</v>
      </c>
      <c r="U30" s="492">
        <f>'Pro 2'!I54</f>
        <v>0</v>
      </c>
      <c r="V30" s="492">
        <f>'Pro 2'!J54</f>
        <v>0</v>
      </c>
      <c r="W30" s="492">
        <f>'Pro 2'!K54</f>
        <v>0</v>
      </c>
      <c r="X30" s="493">
        <f>'Pro 2'!G55/$X$21</f>
        <v>0</v>
      </c>
      <c r="Y30" s="494">
        <f>'Pro 2'!H55/$X$21</f>
        <v>0</v>
      </c>
      <c r="Z30" s="494">
        <f>'Pro 2'!I55/$X$21</f>
        <v>0</v>
      </c>
      <c r="AA30" s="494">
        <f>'Pro 2'!J55/$X$21</f>
        <v>0</v>
      </c>
      <c r="AB30" s="494">
        <f>'Pro 2'!K55/$X$21</f>
        <v>0</v>
      </c>
      <c r="AD30" s="466"/>
      <c r="AE30" s="470" t="b">
        <f>AE28=AE29</f>
        <v>1</v>
      </c>
      <c r="AG30" s="466"/>
      <c r="AH30" s="470" t="b">
        <f>AH28=AH29</f>
        <v>1</v>
      </c>
    </row>
    <row r="31" spans="2:52" x14ac:dyDescent="0.3">
      <c r="B31" s="417"/>
      <c r="C31" s="417"/>
      <c r="D31" s="48"/>
      <c r="E31" s="418"/>
      <c r="F31" s="418"/>
      <c r="G31" s="418"/>
      <c r="H31" s="419"/>
      <c r="I31" s="419"/>
      <c r="J31" s="418"/>
      <c r="K31" s="420"/>
      <c r="L31" s="420"/>
      <c r="M31" s="420"/>
    </row>
    <row r="32" spans="2:52" x14ac:dyDescent="0.3">
      <c r="B32" s="417"/>
      <c r="C32" s="417"/>
      <c r="D32" s="48"/>
      <c r="E32" s="418"/>
      <c r="F32" s="418"/>
      <c r="G32" s="418"/>
      <c r="H32" s="419"/>
      <c r="I32" s="419"/>
      <c r="J32" s="418"/>
      <c r="K32" s="420"/>
      <c r="L32" s="420"/>
      <c r="M32" s="420"/>
    </row>
    <row r="33" spans="1:23" x14ac:dyDescent="0.3">
      <c r="B33" s="417"/>
      <c r="C33" s="417"/>
      <c r="D33" s="48"/>
      <c r="E33" s="418"/>
      <c r="F33" s="418"/>
      <c r="G33" s="418"/>
      <c r="H33" s="419"/>
      <c r="I33" s="419"/>
      <c r="J33" s="418"/>
      <c r="K33" s="420"/>
      <c r="L33" s="420"/>
      <c r="M33" s="420"/>
    </row>
    <row r="34" spans="1:23" s="426" customFormat="1" x14ac:dyDescent="0.3"/>
    <row r="35" spans="1:23" x14ac:dyDescent="0.3">
      <c r="B35" s="360" t="s">
        <v>854</v>
      </c>
    </row>
    <row r="36" spans="1:23" x14ac:dyDescent="0.3">
      <c r="B36" s="360" t="s">
        <v>855</v>
      </c>
      <c r="N36" s="360" t="s">
        <v>856</v>
      </c>
    </row>
    <row r="37" spans="1:23" x14ac:dyDescent="0.3">
      <c r="A37" t="s">
        <v>857</v>
      </c>
    </row>
    <row r="38" spans="1:23" ht="17.25" customHeight="1" x14ac:dyDescent="0.3">
      <c r="B38" s="495"/>
      <c r="C38" s="495"/>
      <c r="D38" s="496">
        <v>2023</v>
      </c>
      <c r="E38" s="496">
        <v>2024</v>
      </c>
      <c r="F38" s="496">
        <v>2025</v>
      </c>
      <c r="G38" s="497" t="s">
        <v>815</v>
      </c>
      <c r="H38" s="497" t="s">
        <v>816</v>
      </c>
      <c r="P38" s="496">
        <v>2023</v>
      </c>
      <c r="Q38" s="496">
        <v>2024</v>
      </c>
      <c r="R38" s="496">
        <v>2025</v>
      </c>
      <c r="S38" s="497" t="s">
        <v>815</v>
      </c>
      <c r="T38" s="497" t="s">
        <v>816</v>
      </c>
    </row>
    <row r="39" spans="1:23" s="360" customFormat="1" x14ac:dyDescent="0.3">
      <c r="B39" s="360" t="s">
        <v>355</v>
      </c>
      <c r="J39" s="360" t="s">
        <v>858</v>
      </c>
      <c r="N39" s="360" t="s">
        <v>355</v>
      </c>
      <c r="W39" s="360" t="s">
        <v>858</v>
      </c>
    </row>
    <row r="41" spans="1:23" s="360" customFormat="1" x14ac:dyDescent="0.3">
      <c r="B41" s="360" t="s">
        <v>859</v>
      </c>
      <c r="J41" s="360" t="s">
        <v>860</v>
      </c>
      <c r="N41" s="360" t="s">
        <v>859</v>
      </c>
      <c r="W41" s="360" t="s">
        <v>860</v>
      </c>
    </row>
    <row r="42" spans="1:23" x14ac:dyDescent="0.3">
      <c r="B42" t="s">
        <v>358</v>
      </c>
      <c r="D42" s="498">
        <f>'Pro 1'!G47+'Pro 1'!G52+'Pro 1'!G65+'Pro 1'!G70</f>
        <v>0</v>
      </c>
      <c r="E42" s="498">
        <f>'Pro 1'!H47+'Pro 1'!H52+'Pro 1'!H65+'Pro 1'!H70</f>
        <v>0</v>
      </c>
      <c r="F42" s="498">
        <f>'Pro 1'!I47+'Pro 1'!I52+'Pro 1'!I65+'Pro 1'!I70</f>
        <v>0</v>
      </c>
      <c r="G42" s="498">
        <f>'Pro 1'!J47+'Pro 1'!J52+'Pro 1'!J65+'Pro 1'!J70</f>
        <v>0</v>
      </c>
      <c r="H42" s="498">
        <f>'Pro 1'!K47+'Pro 1'!K52+'Pro 1'!K65+'Pro 1'!K70</f>
        <v>0</v>
      </c>
      <c r="J42" t="s">
        <v>861</v>
      </c>
      <c r="N42" t="s">
        <v>358</v>
      </c>
      <c r="P42" s="498">
        <f>'Pro 1'!G48+'Pro 1'!G53+'Pro 1'!G66+'Pro 1'!G71</f>
        <v>0</v>
      </c>
      <c r="Q42" s="498">
        <f>'Pro 1'!H48+'Pro 1'!H53+'Pro 1'!H66+'Pro 1'!H71</f>
        <v>0</v>
      </c>
      <c r="R42" s="498">
        <f>'Pro 1'!I48+'Pro 1'!I53+'Pro 1'!I66+'Pro 1'!I71</f>
        <v>0</v>
      </c>
      <c r="S42" s="498">
        <f>'Pro 1'!J48+'Pro 1'!J53+'Pro 1'!J66+'Pro 1'!J71</f>
        <v>0</v>
      </c>
      <c r="T42" s="498">
        <f>'Pro 1'!K48+'Pro 1'!K53+'Pro 1'!K66+'Pro 1'!K71</f>
        <v>0</v>
      </c>
      <c r="W42" t="s">
        <v>861</v>
      </c>
    </row>
    <row r="43" spans="1:23" x14ac:dyDescent="0.3">
      <c r="D43" s="499"/>
      <c r="E43" s="499"/>
      <c r="F43" s="499"/>
      <c r="G43" s="500"/>
      <c r="H43" s="500"/>
      <c r="P43" s="499"/>
      <c r="Q43" s="499"/>
      <c r="R43" s="499"/>
      <c r="S43" s="500"/>
      <c r="T43" s="500"/>
    </row>
    <row r="44" spans="1:23" s="360" customFormat="1" x14ac:dyDescent="0.3">
      <c r="B44" s="360" t="s">
        <v>356</v>
      </c>
      <c r="D44" s="499"/>
      <c r="E44" s="499"/>
      <c r="F44" s="499"/>
      <c r="G44" s="501"/>
      <c r="H44" s="501"/>
      <c r="J44" s="360" t="s">
        <v>862</v>
      </c>
      <c r="N44" s="360" t="s">
        <v>356</v>
      </c>
      <c r="P44" s="499"/>
      <c r="Q44" s="499"/>
      <c r="R44" s="499"/>
      <c r="S44" s="501"/>
      <c r="T44" s="501"/>
      <c r="W44" s="360" t="s">
        <v>862</v>
      </c>
    </row>
    <row r="45" spans="1:23" x14ac:dyDescent="0.3">
      <c r="B45" t="s">
        <v>124</v>
      </c>
      <c r="D45" s="502">
        <f>'Pro 3'!G23/1000</f>
        <v>0</v>
      </c>
      <c r="E45" s="502">
        <f>'Pro 3'!H23/1000</f>
        <v>0</v>
      </c>
      <c r="F45" s="502">
        <f>'Pro 3'!I23/1000</f>
        <v>0</v>
      </c>
      <c r="G45" s="502">
        <f>'Pro 3'!J23/1000</f>
        <v>0</v>
      </c>
      <c r="H45" s="502">
        <f>'Pro 3'!K23/1000</f>
        <v>0</v>
      </c>
      <c r="J45" t="s">
        <v>72</v>
      </c>
      <c r="N45" t="s">
        <v>124</v>
      </c>
      <c r="P45" s="502">
        <f>'Pro 3'!G46/1000</f>
        <v>0</v>
      </c>
      <c r="Q45" s="502">
        <f>'Pro 3'!H46/1000</f>
        <v>0</v>
      </c>
      <c r="R45" s="502">
        <f>'Pro 3'!I46/1000</f>
        <v>0</v>
      </c>
      <c r="S45" s="502">
        <f>'Pro 3'!J46/1000</f>
        <v>0</v>
      </c>
      <c r="T45" s="502">
        <f>'Pro 3'!K46/1000</f>
        <v>0</v>
      </c>
      <c r="W45" t="s">
        <v>72</v>
      </c>
    </row>
    <row r="46" spans="1:23" x14ac:dyDescent="0.3">
      <c r="B46" t="s">
        <v>360</v>
      </c>
      <c r="D46" s="502">
        <f>SUM('Pro 3'!G24:G27)/1000</f>
        <v>0</v>
      </c>
      <c r="E46" s="502">
        <f>SUM('Pro 3'!H24:H27)/1000</f>
        <v>0</v>
      </c>
      <c r="F46" s="502">
        <f>SUM('Pro 3'!I24:I27)/1000</f>
        <v>0</v>
      </c>
      <c r="G46" s="502">
        <f>SUM('Pro 3'!J24:J27)/1000</f>
        <v>0</v>
      </c>
      <c r="H46" s="502">
        <f>SUM('Pro 3'!K24:K27)/1000</f>
        <v>0</v>
      </c>
      <c r="J46" t="s">
        <v>863</v>
      </c>
      <c r="N46" t="s">
        <v>360</v>
      </c>
      <c r="P46" s="502">
        <f>SUM('Pro 3'!G47:G50)/1000</f>
        <v>0</v>
      </c>
      <c r="Q46" s="502">
        <f>SUM('Pro 3'!H47:H50)/1000</f>
        <v>0</v>
      </c>
      <c r="R46" s="502">
        <f>SUM('Pro 3'!I47:I50)/1000</f>
        <v>0</v>
      </c>
      <c r="S46" s="502">
        <f>SUM('Pro 3'!J47:J50)/1000</f>
        <v>0</v>
      </c>
      <c r="T46" s="502">
        <f>SUM('Pro 3'!K47:K50)/1000</f>
        <v>0</v>
      </c>
      <c r="W46" t="s">
        <v>863</v>
      </c>
    </row>
    <row r="47" spans="1:23" x14ac:dyDescent="0.3">
      <c r="B47" t="s">
        <v>361</v>
      </c>
      <c r="D47" s="502">
        <f>'Pro 3'!G28/1000</f>
        <v>0</v>
      </c>
      <c r="E47" s="502">
        <f>'Pro 3'!H28/1000</f>
        <v>0</v>
      </c>
      <c r="F47" s="502">
        <f>'Pro 3'!I28/1000</f>
        <v>0</v>
      </c>
      <c r="G47" s="502">
        <f>'Pro 3'!J28/1000</f>
        <v>0</v>
      </c>
      <c r="H47" s="502">
        <f>'Pro 3'!K28/1000</f>
        <v>0</v>
      </c>
      <c r="J47" t="s">
        <v>66</v>
      </c>
      <c r="N47" t="s">
        <v>361</v>
      </c>
      <c r="P47" s="502">
        <f>'Pro 3'!G51/1000</f>
        <v>0</v>
      </c>
      <c r="Q47" s="502">
        <f>'Pro 3'!H51/1000</f>
        <v>0</v>
      </c>
      <c r="R47" s="502">
        <f>'Pro 3'!I51/1000</f>
        <v>0</v>
      </c>
      <c r="S47" s="502">
        <f>'Pro 3'!J51/1000</f>
        <v>0</v>
      </c>
      <c r="T47" s="502">
        <f>'Pro 3'!K51/1000</f>
        <v>0</v>
      </c>
      <c r="W47" t="s">
        <v>66</v>
      </c>
    </row>
    <row r="48" spans="1:23" x14ac:dyDescent="0.3">
      <c r="B48" t="s">
        <v>340</v>
      </c>
      <c r="D48" s="502">
        <f>'Pro 3'!G29/1000</f>
        <v>0</v>
      </c>
      <c r="E48" s="502">
        <f>'Pro 3'!H29/1000</f>
        <v>0</v>
      </c>
      <c r="F48" s="502">
        <f>'Pro 3'!I29/1000</f>
        <v>0</v>
      </c>
      <c r="G48" s="502">
        <f>'Pro 3'!J29/1000</f>
        <v>0</v>
      </c>
      <c r="H48" s="502">
        <f>'Pro 3'!K29/1000</f>
        <v>0</v>
      </c>
      <c r="J48" t="s">
        <v>864</v>
      </c>
      <c r="N48" t="s">
        <v>340</v>
      </c>
      <c r="P48" s="502">
        <f>'Pro 3'!G52/1000</f>
        <v>0</v>
      </c>
      <c r="Q48" s="502">
        <f>'Pro 3'!H52/1000</f>
        <v>0</v>
      </c>
      <c r="R48" s="502">
        <f>'Pro 3'!I52/1000</f>
        <v>0</v>
      </c>
      <c r="S48" s="502">
        <f>'Pro 3'!J52/1000</f>
        <v>0</v>
      </c>
      <c r="T48" s="502">
        <f>'Pro 3'!K52/1000</f>
        <v>0</v>
      </c>
      <c r="W48" t="s">
        <v>864</v>
      </c>
    </row>
    <row r="49" spans="2:23" x14ac:dyDescent="0.3">
      <c r="B49" t="s">
        <v>363</v>
      </c>
      <c r="D49" s="502">
        <f>'Pro 3'!G30/1000</f>
        <v>0</v>
      </c>
      <c r="E49" s="502">
        <f>'Pro 3'!H30/1000</f>
        <v>0</v>
      </c>
      <c r="F49" s="502">
        <f>'Pro 3'!I30/1000</f>
        <v>0</v>
      </c>
      <c r="G49" s="502">
        <f>'Pro 3'!J30/1000</f>
        <v>0</v>
      </c>
      <c r="H49" s="502">
        <f>'Pro 3'!K30/1000</f>
        <v>0</v>
      </c>
      <c r="J49" t="s">
        <v>865</v>
      </c>
      <c r="N49" t="s">
        <v>363</v>
      </c>
      <c r="P49" s="502">
        <f>'Pro 3'!G53/1000</f>
        <v>0</v>
      </c>
      <c r="Q49" s="502">
        <f>'Pro 3'!H53/1000</f>
        <v>0</v>
      </c>
      <c r="R49" s="502">
        <f>'Pro 3'!I53/1000</f>
        <v>0</v>
      </c>
      <c r="S49" s="502">
        <f>'Pro 3'!J53/1000</f>
        <v>0</v>
      </c>
      <c r="T49" s="502">
        <f>'Pro 3'!K53/1000</f>
        <v>0</v>
      </c>
      <c r="W49" t="s">
        <v>865</v>
      </c>
    </row>
    <row r="50" spans="2:23" s="360" customFormat="1" x14ac:dyDescent="0.3">
      <c r="B50" s="360" t="s">
        <v>365</v>
      </c>
      <c r="D50" s="503">
        <f t="shared" ref="D50:H50" si="4">(D45+D46+D47+D48)-D49</f>
        <v>0</v>
      </c>
      <c r="E50" s="503">
        <f t="shared" si="4"/>
        <v>0</v>
      </c>
      <c r="F50" s="503">
        <f t="shared" si="4"/>
        <v>0</v>
      </c>
      <c r="G50" s="503">
        <f t="shared" si="4"/>
        <v>0</v>
      </c>
      <c r="H50" s="503">
        <f t="shared" si="4"/>
        <v>0</v>
      </c>
      <c r="J50" s="360" t="s">
        <v>202</v>
      </c>
      <c r="N50" s="360" t="s">
        <v>365</v>
      </c>
      <c r="P50" s="503">
        <f>(P45+P46+P47+P48)-P49</f>
        <v>0</v>
      </c>
      <c r="Q50" s="503">
        <f>(Q45+Q46+Q47+Q48)-Q49</f>
        <v>0</v>
      </c>
      <c r="R50" s="503">
        <f>(R45+R46+R47+R48)-R49</f>
        <v>0</v>
      </c>
      <c r="S50" s="503">
        <f t="shared" ref="S50:T50" si="5">(S45+S46+S47+S48)-S49</f>
        <v>0</v>
      </c>
      <c r="T50" s="503">
        <f t="shared" si="5"/>
        <v>0</v>
      </c>
      <c r="W50" s="360" t="s">
        <v>202</v>
      </c>
    </row>
    <row r="51" spans="2:23" x14ac:dyDescent="0.3">
      <c r="D51" s="499"/>
      <c r="E51" s="499"/>
      <c r="F51" s="499"/>
      <c r="G51" s="500"/>
      <c r="H51" s="500"/>
      <c r="P51" s="499"/>
      <c r="Q51" s="499"/>
      <c r="R51" s="499"/>
      <c r="S51" s="500"/>
      <c r="T51" s="500"/>
    </row>
    <row r="52" spans="2:23" hidden="1" x14ac:dyDescent="0.3">
      <c r="B52" s="504" t="s">
        <v>866</v>
      </c>
      <c r="C52" s="504"/>
      <c r="D52" s="505"/>
      <c r="E52" s="505"/>
      <c r="F52" s="505"/>
      <c r="G52" s="505"/>
      <c r="H52" s="505"/>
      <c r="J52" s="504" t="s">
        <v>867</v>
      </c>
      <c r="K52" s="504"/>
      <c r="L52" s="504"/>
      <c r="N52" s="504" t="s">
        <v>866</v>
      </c>
      <c r="O52" s="504"/>
      <c r="P52" s="505"/>
      <c r="Q52" s="505"/>
      <c r="R52" s="505"/>
      <c r="S52" s="505"/>
      <c r="T52" s="505"/>
      <c r="V52" s="504"/>
      <c r="W52" s="504" t="s">
        <v>867</v>
      </c>
    </row>
    <row r="53" spans="2:23" hidden="1" x14ac:dyDescent="0.3">
      <c r="B53" s="504" t="s">
        <v>124</v>
      </c>
      <c r="C53" s="504"/>
      <c r="D53" s="505" t="e">
        <f>IF(OR(#REF!="N/A",D45="N/A"),"N/A",IF(#REF!=0,0,IF(ISERROR(D45/#REF!),0,D45/#REF!)))*1000</f>
        <v>#REF!</v>
      </c>
      <c r="E53" s="505" t="e">
        <f>IF(OR(#REF!="N/A",E45="N/A"),"N/A",IF(#REF!=0,0,IF(ISERROR(E45/#REF!),0,E45/#REF!)))*1000</f>
        <v>#REF!</v>
      </c>
      <c r="F53" s="505" t="e">
        <f>IF(OR(#REF!="N/A",F45="N/A"),"N/A",IF(#REF!=0,0,IF(ISERROR(F45/#REF!),0,F45/#REF!)))*1000</f>
        <v>#REF!</v>
      </c>
      <c r="G53" s="505" t="e">
        <f>IF(OR(#REF!="N/A",G45="N/A"),"N/A",IF(#REF!=0,0,IF(ISERROR(G45/#REF!),0,G45/#REF!)))*1000</f>
        <v>#REF!</v>
      </c>
      <c r="H53" s="505" t="e">
        <f>IF(OR(#REF!="N/A",H45="N/A"),"N/A",IF(#REF!=0,0,IF(ISERROR(H45/#REF!),0,H45/#REF!)))*1000</f>
        <v>#REF!</v>
      </c>
      <c r="J53" s="504" t="s">
        <v>72</v>
      </c>
      <c r="K53" s="504"/>
      <c r="L53" s="504"/>
      <c r="N53" s="504" t="s">
        <v>124</v>
      </c>
      <c r="O53" s="504"/>
      <c r="P53" s="505" t="e">
        <f>IF(OR(#REF!="N/A",P45="N/A"),"N/A",IF(#REF!=0,0,IF(ISERROR(P45/#REF!),0,P45/#REF!)))*1000</f>
        <v>#REF!</v>
      </c>
      <c r="Q53" s="505" t="e">
        <f>IF(OR(#REF!="N/A",Q45="N/A"),"N/A",IF(#REF!=0,0,IF(ISERROR(Q45/#REF!),0,Q45/#REF!)))*1000</f>
        <v>#REF!</v>
      </c>
      <c r="R53" s="505" t="e">
        <f>IF(OR(#REF!="N/A",R45="N/A"),"N/A",IF(#REF!=0,0,IF(ISERROR(R45/#REF!),0,R45/#REF!)))*1000</f>
        <v>#REF!</v>
      </c>
      <c r="S53" s="505"/>
      <c r="T53" s="505"/>
      <c r="V53" s="504"/>
      <c r="W53" s="504" t="s">
        <v>72</v>
      </c>
    </row>
    <row r="54" spans="2:23" hidden="1" x14ac:dyDescent="0.3">
      <c r="B54" s="504" t="s">
        <v>360</v>
      </c>
      <c r="C54" s="504"/>
      <c r="D54" s="505" t="e">
        <f>IF(OR(#REF!="N/A",D46="N/A"),"N/A",IF(#REF!=0,0,IF(ISERROR(D46/#REF!),0,D46/#REF!)))*1000</f>
        <v>#REF!</v>
      </c>
      <c r="E54" s="505" t="e">
        <f>IF(OR(#REF!="N/A",E46="N/A"),"N/A",IF(#REF!=0,0,IF(ISERROR(E46/#REF!),0,E46/#REF!)))*1000</f>
        <v>#REF!</v>
      </c>
      <c r="F54" s="505" t="e">
        <f>IF(OR(#REF!="N/A",F46="N/A"),"N/A",IF(#REF!=0,0,IF(ISERROR(F46/#REF!),0,F46/#REF!)))*1000</f>
        <v>#REF!</v>
      </c>
      <c r="G54" s="505" t="e">
        <f>IF(OR(#REF!="N/A",G46="N/A"),"N/A",IF(#REF!=0,0,IF(ISERROR(G46/#REF!),0,G46/#REF!)))*1000</f>
        <v>#REF!</v>
      </c>
      <c r="H54" s="505" t="e">
        <f>IF(OR(#REF!="N/A",H46="N/A"),"N/A",IF(#REF!=0,0,IF(ISERROR(H46/#REF!),0,H46/#REF!)))*1000</f>
        <v>#REF!</v>
      </c>
      <c r="J54" s="504" t="s">
        <v>863</v>
      </c>
      <c r="K54" s="504"/>
      <c r="L54" s="504"/>
      <c r="N54" s="504" t="s">
        <v>360</v>
      </c>
      <c r="O54" s="504"/>
      <c r="P54" s="505" t="e">
        <f>IF(OR(#REF!="N/A",P46="N/A"),"N/A",IF(#REF!=0,0,IF(ISERROR(P46/#REF!),0,P46/#REF!)))*1000</f>
        <v>#REF!</v>
      </c>
      <c r="Q54" s="505" t="e">
        <f>IF(OR(#REF!="N/A",Q46="N/A"),"N/A",IF(#REF!=0,0,IF(ISERROR(Q46/#REF!),0,Q46/#REF!)))*1000</f>
        <v>#REF!</v>
      </c>
      <c r="R54" s="505" t="e">
        <f>IF(OR(#REF!="N/A",R46="N/A"),"N/A",IF(#REF!=0,0,IF(ISERROR(R46/#REF!),0,R46/#REF!)))*1000</f>
        <v>#REF!</v>
      </c>
      <c r="S54" s="505"/>
      <c r="T54" s="505"/>
      <c r="V54" s="504"/>
      <c r="W54" s="504" t="s">
        <v>863</v>
      </c>
    </row>
    <row r="55" spans="2:23" hidden="1" x14ac:dyDescent="0.3">
      <c r="B55" s="504" t="s">
        <v>361</v>
      </c>
      <c r="C55" s="504"/>
      <c r="D55" s="505" t="e">
        <f>IF(OR(#REF!="N/A",D47="N/A"),"N/A",IF(#REF!=0,0,IF(ISERROR(D47/#REF!),0,D47/#REF!)))*1000</f>
        <v>#REF!</v>
      </c>
      <c r="E55" s="505" t="e">
        <f>IF(OR(#REF!="N/A",E47="N/A"),"N/A",IF(#REF!=0,0,IF(ISERROR(E47/#REF!),0,E47/#REF!)))*1000</f>
        <v>#REF!</v>
      </c>
      <c r="F55" s="505" t="e">
        <f>IF(OR(#REF!="N/A",F47="N/A"),"N/A",IF(#REF!=0,0,IF(ISERROR(F47/#REF!),0,F47/#REF!)))*1000</f>
        <v>#REF!</v>
      </c>
      <c r="G55" s="505" t="e">
        <f>IF(OR(#REF!="N/A",G47="N/A"),"N/A",IF(#REF!=0,0,IF(ISERROR(G47/#REF!),0,G47/#REF!)))*1000</f>
        <v>#REF!</v>
      </c>
      <c r="H55" s="505" t="e">
        <f>IF(OR(#REF!="N/A",H47="N/A"),"N/A",IF(#REF!=0,0,IF(ISERROR(H47/#REF!),0,H47/#REF!)))*1000</f>
        <v>#REF!</v>
      </c>
      <c r="J55" s="504" t="s">
        <v>66</v>
      </c>
      <c r="K55" s="504"/>
      <c r="L55" s="504"/>
      <c r="N55" s="504" t="s">
        <v>361</v>
      </c>
      <c r="O55" s="504"/>
      <c r="P55" s="505" t="e">
        <f>IF(OR(#REF!="N/A",P47="N/A"),"N/A",IF(#REF!=0,0,IF(ISERROR(P47/#REF!),0,P47/#REF!)))*1000</f>
        <v>#REF!</v>
      </c>
      <c r="Q55" s="505" t="e">
        <f>IF(OR(#REF!="N/A",Q47="N/A"),"N/A",IF(#REF!=0,0,IF(ISERROR(Q47/#REF!),0,Q47/#REF!)))*1000</f>
        <v>#REF!</v>
      </c>
      <c r="R55" s="505" t="e">
        <f>IF(OR(#REF!="N/A",R47="N/A"),"N/A",IF(#REF!=0,0,IF(ISERROR(R47/#REF!),0,R47/#REF!)))*1000</f>
        <v>#REF!</v>
      </c>
      <c r="S55" s="505"/>
      <c r="T55" s="505"/>
      <c r="V55" s="504"/>
      <c r="W55" s="504" t="s">
        <v>66</v>
      </c>
    </row>
    <row r="56" spans="2:23" hidden="1" x14ac:dyDescent="0.3">
      <c r="B56" s="504" t="s">
        <v>340</v>
      </c>
      <c r="C56" s="504"/>
      <c r="D56" s="505" t="e">
        <f>IF(OR(#REF!="N/A",D48="N/A"),"N/A",IF(#REF!=0,0,IF(ISERROR(D48/#REF!),0,D48/#REF!)))*1000</f>
        <v>#REF!</v>
      </c>
      <c r="E56" s="505" t="e">
        <f>IF(OR(#REF!="N/A",E48="N/A"),"N/A",IF(#REF!=0,0,IF(ISERROR(E48/#REF!),0,E48/#REF!)))*1000</f>
        <v>#REF!</v>
      </c>
      <c r="F56" s="505" t="e">
        <f>IF(OR(#REF!="N/A",F48="N/A"),"N/A",IF(#REF!=0,0,IF(ISERROR(F48/#REF!),0,F48/#REF!)))*1000</f>
        <v>#REF!</v>
      </c>
      <c r="G56" s="505" t="e">
        <f>IF(OR(#REF!="N/A",G48="N/A"),"N/A",IF(#REF!=0,0,IF(ISERROR(G48/#REF!),0,G48/#REF!)))*1000</f>
        <v>#REF!</v>
      </c>
      <c r="H56" s="505" t="e">
        <f>IF(OR(#REF!="N/A",H48="N/A"),"N/A",IF(#REF!=0,0,IF(ISERROR(H48/#REF!),0,H48/#REF!)))*1000</f>
        <v>#REF!</v>
      </c>
      <c r="J56" s="504" t="s">
        <v>864</v>
      </c>
      <c r="K56" s="504"/>
      <c r="L56" s="504"/>
      <c r="N56" s="504" t="s">
        <v>340</v>
      </c>
      <c r="O56" s="504"/>
      <c r="P56" s="505" t="e">
        <f>IF(OR(#REF!="N/A",P48="N/A"),"N/A",IF(#REF!=0,0,IF(ISERROR(P48/#REF!),0,P48/#REF!)))*1000</f>
        <v>#REF!</v>
      </c>
      <c r="Q56" s="505" t="e">
        <f>IF(OR(#REF!="N/A",Q48="N/A"),"N/A",IF(#REF!=0,0,IF(ISERROR(Q48/#REF!),0,Q48/#REF!)))*1000</f>
        <v>#REF!</v>
      </c>
      <c r="R56" s="505" t="e">
        <f>IF(OR(#REF!="N/A",R48="N/A"),"N/A",IF(#REF!=0,0,IF(ISERROR(R48/#REF!),0,R48/#REF!)))*1000</f>
        <v>#REF!</v>
      </c>
      <c r="S56" s="505"/>
      <c r="T56" s="505"/>
      <c r="V56" s="504"/>
      <c r="W56" s="504" t="s">
        <v>864</v>
      </c>
    </row>
    <row r="57" spans="2:23" hidden="1" x14ac:dyDescent="0.3">
      <c r="B57" s="504" t="s">
        <v>363</v>
      </c>
      <c r="C57" s="504"/>
      <c r="D57" s="505" t="e">
        <f>IF(OR(#REF!="N/A",D49="N/A"),"N/A",IF(#REF!=0,0,IF(ISERROR(D49/#REF!),0,D49/#REF!)))*1000</f>
        <v>#REF!</v>
      </c>
      <c r="E57" s="505" t="e">
        <f>IF(OR(#REF!="N/A",E49="N/A"),"N/A",IF(#REF!=0,0,IF(ISERROR(E49/#REF!),0,E49/#REF!)))*1000</f>
        <v>#REF!</v>
      </c>
      <c r="F57" s="505" t="e">
        <f>IF(OR(#REF!="N/A",F49="N/A"),"N/A",IF(#REF!=0,0,IF(ISERROR(F49/#REF!),0,F49/#REF!)))*1000</f>
        <v>#REF!</v>
      </c>
      <c r="G57" s="505" t="e">
        <f>IF(OR(#REF!="N/A",G49="N/A"),"N/A",IF(#REF!=0,0,IF(ISERROR(G49/#REF!),0,G49/#REF!)))*1000</f>
        <v>#REF!</v>
      </c>
      <c r="H57" s="505" t="e">
        <f>IF(OR(#REF!="N/A",H49="N/A"),"N/A",IF(#REF!=0,0,IF(ISERROR(H49/#REF!),0,H49/#REF!)))*1000</f>
        <v>#REF!</v>
      </c>
      <c r="J57" s="504" t="s">
        <v>865</v>
      </c>
      <c r="K57" s="504"/>
      <c r="L57" s="504"/>
      <c r="N57" s="504" t="s">
        <v>363</v>
      </c>
      <c r="O57" s="504"/>
      <c r="P57" s="505" t="e">
        <f>IF(OR(#REF!="N/A",P49="N/A"),"N/A",IF(#REF!=0,0,IF(ISERROR(P49/#REF!),0,P49/#REF!)))*1000</f>
        <v>#REF!</v>
      </c>
      <c r="Q57" s="505" t="e">
        <f>IF(OR(#REF!="N/A",Q49="N/A"),"N/A",IF(#REF!=0,0,IF(ISERROR(Q49/#REF!),0,Q49/#REF!)))*1000</f>
        <v>#REF!</v>
      </c>
      <c r="R57" s="505" t="e">
        <f>IF(OR(#REF!="N/A",R49="N/A"),"N/A",IF(#REF!=0,0,IF(ISERROR(R49/#REF!),0,R49/#REF!)))*1000</f>
        <v>#REF!</v>
      </c>
      <c r="S57" s="505"/>
      <c r="T57" s="505"/>
      <c r="V57" s="504"/>
      <c r="W57" s="504" t="s">
        <v>865</v>
      </c>
    </row>
    <row r="58" spans="2:23" hidden="1" x14ac:dyDescent="0.3">
      <c r="B58" s="504" t="s">
        <v>365</v>
      </c>
      <c r="C58" s="504"/>
      <c r="D58" s="505" t="e">
        <f>IF(OR(#REF!="N/A",D50="N/A"),"N/A",IF(#REF!=0,0,IF(ISERROR(D50/#REF!),0,D50/#REF!)))*1000</f>
        <v>#REF!</v>
      </c>
      <c r="E58" s="505" t="e">
        <f>IF(OR(#REF!="N/A",E50="N/A"),"N/A",IF(#REF!=0,0,IF(ISERROR(E50/#REF!),0,E50/#REF!)))*1000</f>
        <v>#REF!</v>
      </c>
      <c r="F58" s="505" t="e">
        <f>IF(OR(#REF!="N/A",F50="N/A"),"N/A",IF(#REF!=0,0,IF(ISERROR(F50/#REF!),0,F50/#REF!)))*1000</f>
        <v>#REF!</v>
      </c>
      <c r="G58" s="505" t="e">
        <f>IF(OR(#REF!="N/A",G50="N/A"),"N/A",IF(#REF!=0,0,IF(ISERROR(G50/#REF!),0,G50/#REF!)))*1000</f>
        <v>#REF!</v>
      </c>
      <c r="H58" s="505" t="e">
        <f>IF(OR(#REF!="N/A",H50="N/A"),"N/A",IF(#REF!=0,0,IF(ISERROR(H50/#REF!),0,H50/#REF!)))*1000</f>
        <v>#REF!</v>
      </c>
      <c r="J58" s="504" t="s">
        <v>202</v>
      </c>
      <c r="K58" s="504"/>
      <c r="L58" s="504"/>
      <c r="N58" s="504" t="s">
        <v>365</v>
      </c>
      <c r="O58" s="504"/>
      <c r="P58" s="505" t="e">
        <f>IF(OR(#REF!="N/A",P50="N/A"),"N/A",IF(#REF!=0,0,IF(ISERROR(P50/#REF!),0,P50/#REF!)))*1000</f>
        <v>#REF!</v>
      </c>
      <c r="Q58" s="505" t="e">
        <f>IF(OR(#REF!="N/A",Q50="N/A"),"N/A",IF(#REF!=0,0,IF(ISERROR(Q50/#REF!),0,Q50/#REF!)))*1000</f>
        <v>#REF!</v>
      </c>
      <c r="R58" s="505" t="e">
        <f>IF(OR(#REF!="N/A",R50="N/A"),"N/A",IF(#REF!=0,0,IF(ISERROR(R50/#REF!),0,R50/#REF!)))*1000</f>
        <v>#REF!</v>
      </c>
      <c r="S58" s="505"/>
      <c r="T58" s="505"/>
      <c r="V58" s="504"/>
      <c r="W58" s="504" t="s">
        <v>202</v>
      </c>
    </row>
    <row r="59" spans="2:23" hidden="1" x14ac:dyDescent="0.3">
      <c r="D59" s="499"/>
      <c r="E59" s="499"/>
      <c r="F59" s="499"/>
      <c r="G59" s="500"/>
      <c r="H59" s="500"/>
      <c r="P59" s="499"/>
      <c r="Q59" s="499"/>
      <c r="R59" s="499"/>
      <c r="S59" s="500"/>
      <c r="T59" s="500"/>
    </row>
    <row r="60" spans="2:23" s="360" customFormat="1" x14ac:dyDescent="0.3">
      <c r="B60" s="360" t="s">
        <v>366</v>
      </c>
      <c r="D60" s="499"/>
      <c r="E60" s="499"/>
      <c r="F60" s="499"/>
      <c r="G60" s="501"/>
      <c r="H60" s="501"/>
      <c r="J60" s="360" t="s">
        <v>868</v>
      </c>
      <c r="N60" s="360" t="s">
        <v>366</v>
      </c>
      <c r="P60" s="499"/>
      <c r="Q60" s="499"/>
      <c r="R60" s="499"/>
      <c r="S60" s="501"/>
      <c r="T60" s="501"/>
      <c r="W60" s="360" t="s">
        <v>868</v>
      </c>
    </row>
    <row r="61" spans="2:23" x14ac:dyDescent="0.3">
      <c r="D61" s="499"/>
      <c r="E61" s="499"/>
      <c r="F61" s="499"/>
      <c r="G61" s="500"/>
      <c r="H61" s="500"/>
      <c r="P61" s="499"/>
      <c r="Q61" s="499"/>
      <c r="R61" s="499"/>
      <c r="S61" s="500"/>
      <c r="T61" s="500"/>
    </row>
    <row r="62" spans="2:23" x14ac:dyDescent="0.3">
      <c r="B62" t="s">
        <v>869</v>
      </c>
      <c r="D62" s="498">
        <f>'Pro 2'!G65</f>
        <v>0</v>
      </c>
      <c r="E62" s="498">
        <f>'Pro 2'!H65</f>
        <v>0</v>
      </c>
      <c r="F62" s="498">
        <f>'Pro 2'!I65</f>
        <v>0</v>
      </c>
      <c r="G62" s="498">
        <f>'Pro 2'!J65</f>
        <v>0</v>
      </c>
      <c r="H62" s="498">
        <f>'Pro 2'!K65</f>
        <v>0</v>
      </c>
      <c r="J62" t="s">
        <v>870</v>
      </c>
      <c r="N62" t="s">
        <v>869</v>
      </c>
      <c r="P62" s="498">
        <f>'Pro 2'!G69</f>
        <v>0</v>
      </c>
      <c r="Q62" s="498">
        <f>'Pro 2'!H69</f>
        <v>0</v>
      </c>
      <c r="R62" s="498">
        <f>'Pro 2'!I69</f>
        <v>0</v>
      </c>
      <c r="S62" s="498">
        <f>'Pro 2'!J69</f>
        <v>0</v>
      </c>
      <c r="T62" s="498">
        <f>'Pro 2'!K69</f>
        <v>0</v>
      </c>
      <c r="W62" t="s">
        <v>870</v>
      </c>
    </row>
    <row r="63" spans="2:23" x14ac:dyDescent="0.3">
      <c r="D63" s="499"/>
      <c r="E63" s="499"/>
      <c r="F63" s="499"/>
      <c r="G63" s="500"/>
      <c r="H63" s="500"/>
      <c r="P63" s="499"/>
      <c r="Q63" s="499"/>
      <c r="R63" s="499"/>
      <c r="S63" s="500"/>
      <c r="T63" s="500"/>
    </row>
    <row r="64" spans="2:23" s="360" customFormat="1" x14ac:dyDescent="0.3">
      <c r="B64" s="360" t="s">
        <v>356</v>
      </c>
      <c r="D64" s="499"/>
      <c r="E64" s="499"/>
      <c r="F64" s="499"/>
      <c r="G64" s="501"/>
      <c r="H64" s="501"/>
      <c r="J64" s="360" t="s">
        <v>862</v>
      </c>
      <c r="N64" s="360" t="s">
        <v>356</v>
      </c>
      <c r="P64" s="499"/>
      <c r="Q64" s="499"/>
      <c r="R64" s="499"/>
      <c r="S64" s="501"/>
      <c r="T64" s="501"/>
      <c r="W64" s="360" t="s">
        <v>862</v>
      </c>
    </row>
    <row r="65" spans="2:23" s="360" customFormat="1" x14ac:dyDescent="0.3">
      <c r="B65" s="360" t="s">
        <v>303</v>
      </c>
      <c r="D65" s="506">
        <f>'Pro 3'!G197/1000</f>
        <v>0</v>
      </c>
      <c r="E65" s="506">
        <f>'Pro 3'!H197/1000</f>
        <v>0</v>
      </c>
      <c r="F65" s="506">
        <f>'Pro 3'!I197/1000</f>
        <v>0</v>
      </c>
      <c r="G65" s="506">
        <f>'Pro 3'!J197/1000</f>
        <v>0</v>
      </c>
      <c r="H65" s="506">
        <f>'Pro 3'!K197/1000</f>
        <v>0</v>
      </c>
      <c r="J65" s="360" t="s">
        <v>871</v>
      </c>
      <c r="N65" s="360" t="s">
        <v>303</v>
      </c>
      <c r="P65" s="506">
        <f>'Pro 3'!G226/1000</f>
        <v>0</v>
      </c>
      <c r="Q65" s="506">
        <f>'Pro 3'!H226/1000</f>
        <v>0</v>
      </c>
      <c r="R65" s="506">
        <f>'Pro 3'!I226/1000</f>
        <v>0</v>
      </c>
      <c r="S65" s="506">
        <f>'Pro 3'!J226/1000</f>
        <v>0</v>
      </c>
      <c r="T65" s="506">
        <f>'Pro 3'!K226/1000</f>
        <v>0</v>
      </c>
      <c r="W65" s="360" t="s">
        <v>871</v>
      </c>
    </row>
    <row r="66" spans="2:23" x14ac:dyDescent="0.3">
      <c r="B66" t="s">
        <v>124</v>
      </c>
      <c r="D66" s="502">
        <f>'Pro 3'!G198/1000</f>
        <v>0</v>
      </c>
      <c r="E66" s="502">
        <f>'Pro 3'!H198/1000</f>
        <v>0</v>
      </c>
      <c r="F66" s="502">
        <f>'Pro 3'!I198/1000</f>
        <v>0</v>
      </c>
      <c r="G66" s="502">
        <f>'Pro 3'!J198/1000</f>
        <v>0</v>
      </c>
      <c r="H66" s="502">
        <f>'Pro 3'!K198/1000</f>
        <v>0</v>
      </c>
      <c r="J66" t="s">
        <v>72</v>
      </c>
      <c r="N66" t="s">
        <v>124</v>
      </c>
      <c r="P66" s="502">
        <f>'Pro 3'!G227/1000</f>
        <v>0</v>
      </c>
      <c r="Q66" s="502">
        <f>'Pro 3'!H227/1000</f>
        <v>0</v>
      </c>
      <c r="R66" s="502">
        <f>'Pro 3'!I227/1000</f>
        <v>0</v>
      </c>
      <c r="S66" s="502">
        <f>'Pro 3'!J227/1000</f>
        <v>0</v>
      </c>
      <c r="T66" s="502">
        <f>'Pro 3'!K227/1000</f>
        <v>0</v>
      </c>
      <c r="W66" t="s">
        <v>72</v>
      </c>
    </row>
    <row r="67" spans="2:23" x14ac:dyDescent="0.3">
      <c r="B67" t="s">
        <v>365</v>
      </c>
      <c r="D67" s="502">
        <f>D50</f>
        <v>0</v>
      </c>
      <c r="E67" s="502">
        <f t="shared" ref="E67:H67" si="6">E50</f>
        <v>0</v>
      </c>
      <c r="F67" s="502">
        <f t="shared" si="6"/>
        <v>0</v>
      </c>
      <c r="G67" s="502">
        <f t="shared" si="6"/>
        <v>0</v>
      </c>
      <c r="H67" s="502">
        <f t="shared" si="6"/>
        <v>0</v>
      </c>
      <c r="J67" t="s">
        <v>202</v>
      </c>
      <c r="N67" t="s">
        <v>365</v>
      </c>
      <c r="P67" s="502">
        <f>P50</f>
        <v>0</v>
      </c>
      <c r="Q67" s="502">
        <f t="shared" ref="Q67" si="7">Q50</f>
        <v>0</v>
      </c>
      <c r="R67" s="502">
        <f>R50</f>
        <v>0</v>
      </c>
      <c r="S67" s="502">
        <f>S50</f>
        <v>0</v>
      </c>
      <c r="T67" s="502">
        <f>T50</f>
        <v>0</v>
      </c>
      <c r="W67" t="s">
        <v>202</v>
      </c>
    </row>
    <row r="68" spans="2:23" x14ac:dyDescent="0.3">
      <c r="B68" t="s">
        <v>125</v>
      </c>
      <c r="D68" s="502">
        <f>'Pro 3'!G200/1000</f>
        <v>0</v>
      </c>
      <c r="E68" s="502">
        <f>'Pro 3'!H200/1000</f>
        <v>0</v>
      </c>
      <c r="F68" s="502">
        <f>'Pro 3'!I200/1000</f>
        <v>0</v>
      </c>
      <c r="G68" s="502">
        <f>'Pro 3'!J200/1000</f>
        <v>0</v>
      </c>
      <c r="H68" s="502">
        <f>'Pro 3'!K200/1000</f>
        <v>0</v>
      </c>
      <c r="J68" t="s">
        <v>506</v>
      </c>
      <c r="N68" t="s">
        <v>125</v>
      </c>
      <c r="P68" s="502">
        <f>'Pro 3'!G229/1000</f>
        <v>0</v>
      </c>
      <c r="Q68" s="502">
        <f>'Pro 3'!H229/1000</f>
        <v>0</v>
      </c>
      <c r="R68" s="502">
        <f>'Pro 3'!I229/1000</f>
        <v>0</v>
      </c>
      <c r="S68" s="502">
        <f>'Pro 3'!J229/1000</f>
        <v>0</v>
      </c>
      <c r="T68" s="502">
        <f>'Pro 3'!K229/1000</f>
        <v>0</v>
      </c>
      <c r="W68" t="s">
        <v>506</v>
      </c>
    </row>
    <row r="69" spans="2:23" x14ac:dyDescent="0.3">
      <c r="B69" t="s">
        <v>297</v>
      </c>
      <c r="D69" s="502">
        <f>((D66+D67)-D68)</f>
        <v>0</v>
      </c>
      <c r="E69" s="502">
        <f t="shared" ref="E69:H69" si="8">((E66+E67)-E68)</f>
        <v>0</v>
      </c>
      <c r="F69" s="502">
        <f t="shared" si="8"/>
        <v>0</v>
      </c>
      <c r="G69" s="502">
        <f t="shared" si="8"/>
        <v>0</v>
      </c>
      <c r="H69" s="502">
        <f t="shared" si="8"/>
        <v>0</v>
      </c>
      <c r="J69" t="s">
        <v>47</v>
      </c>
      <c r="N69" t="s">
        <v>297</v>
      </c>
      <c r="P69" s="502">
        <f>(P66+P67)-P68</f>
        <v>0</v>
      </c>
      <c r="Q69" s="502">
        <f t="shared" ref="Q69" si="9">(Q66+Q67)-Q68</f>
        <v>0</v>
      </c>
      <c r="R69" s="502">
        <f>(R66+R67)-R68</f>
        <v>0</v>
      </c>
      <c r="S69" s="502">
        <f>(S66+S67)-S68</f>
        <v>0</v>
      </c>
      <c r="T69" s="502">
        <f>(T66+T67)-T68</f>
        <v>0</v>
      </c>
      <c r="W69" t="s">
        <v>47</v>
      </c>
    </row>
    <row r="70" spans="2:23" s="360" customFormat="1" x14ac:dyDescent="0.3">
      <c r="B70" s="360" t="s">
        <v>359</v>
      </c>
      <c r="D70" s="503">
        <f>(D65-D69)</f>
        <v>0</v>
      </c>
      <c r="E70" s="503">
        <f t="shared" ref="E70:H70" si="10">(E65-E69)</f>
        <v>0</v>
      </c>
      <c r="F70" s="503">
        <f t="shared" si="10"/>
        <v>0</v>
      </c>
      <c r="G70" s="503">
        <f t="shared" si="10"/>
        <v>0</v>
      </c>
      <c r="H70" s="503">
        <f t="shared" si="10"/>
        <v>0</v>
      </c>
      <c r="J70" s="360" t="s">
        <v>872</v>
      </c>
      <c r="N70" s="360" t="s">
        <v>359</v>
      </c>
      <c r="P70" s="503">
        <f>P65-P69</f>
        <v>0</v>
      </c>
      <c r="Q70" s="503">
        <f t="shared" ref="Q70" si="11">Q65-Q69</f>
        <v>0</v>
      </c>
      <c r="R70" s="503">
        <f>R65-R69</f>
        <v>0</v>
      </c>
      <c r="S70" s="503">
        <f>S65-S69</f>
        <v>0</v>
      </c>
      <c r="T70" s="503">
        <f>T65-T69</f>
        <v>0</v>
      </c>
      <c r="W70" s="360" t="s">
        <v>872</v>
      </c>
    </row>
    <row r="71" spans="2:23" x14ac:dyDescent="0.3">
      <c r="B71" t="s">
        <v>300</v>
      </c>
      <c r="D71" s="502">
        <f>'Pro 3'!G203/1000</f>
        <v>0</v>
      </c>
      <c r="E71" s="502">
        <f>'Pro 3'!H203/1000</f>
        <v>0</v>
      </c>
      <c r="F71" s="502">
        <f>'Pro 3'!I203/1000</f>
        <v>0</v>
      </c>
      <c r="G71" s="502">
        <f>'Pro 3'!J203/1000</f>
        <v>0</v>
      </c>
      <c r="H71" s="502">
        <f>'Pro 3'!K203/1000</f>
        <v>0</v>
      </c>
      <c r="J71" t="s">
        <v>873</v>
      </c>
      <c r="N71" t="s">
        <v>300</v>
      </c>
      <c r="P71" s="502">
        <f>'Pro 3'!G232/1000</f>
        <v>0</v>
      </c>
      <c r="Q71" s="502">
        <f>'Pro 3'!H232/1000</f>
        <v>0</v>
      </c>
      <c r="R71" s="502">
        <f>'Pro 3'!I232/1000</f>
        <v>0</v>
      </c>
      <c r="S71" s="502">
        <f>'Pro 3'!J232/1000</f>
        <v>0</v>
      </c>
      <c r="T71" s="502">
        <f>'Pro 3'!K232/1000</f>
        <v>0</v>
      </c>
      <c r="W71" t="s">
        <v>873</v>
      </c>
    </row>
    <row r="72" spans="2:23" x14ac:dyDescent="0.3">
      <c r="B72" t="s">
        <v>299</v>
      </c>
      <c r="D72" s="502">
        <f>'Pro 3'!G204/1000</f>
        <v>0</v>
      </c>
      <c r="E72" s="502">
        <f>'Pro 3'!H204/1000</f>
        <v>0</v>
      </c>
      <c r="F72" s="502">
        <f>'Pro 3'!I204/1000</f>
        <v>0</v>
      </c>
      <c r="G72" s="502">
        <f>'Pro 3'!J204/1000</f>
        <v>0</v>
      </c>
      <c r="H72" s="502">
        <f>'Pro 3'!K204/1000</f>
        <v>0</v>
      </c>
      <c r="J72" t="s">
        <v>53</v>
      </c>
      <c r="N72" t="s">
        <v>299</v>
      </c>
      <c r="P72" s="502">
        <f>'Pro 3'!G233/1000</f>
        <v>0</v>
      </c>
      <c r="Q72" s="502">
        <f>'Pro 3'!H233/1000</f>
        <v>0</v>
      </c>
      <c r="R72" s="502">
        <f>'Pro 3'!I233/1000</f>
        <v>0</v>
      </c>
      <c r="S72" s="502">
        <f>'Pro 3'!J233/1000</f>
        <v>0</v>
      </c>
      <c r="T72" s="502">
        <f>'Pro 3'!K233/1000</f>
        <v>0</v>
      </c>
      <c r="W72" t="s">
        <v>53</v>
      </c>
    </row>
    <row r="73" spans="2:23" x14ac:dyDescent="0.3">
      <c r="B73" t="s">
        <v>362</v>
      </c>
      <c r="D73" s="502">
        <f>'Pro 3'!G205/1000</f>
        <v>0</v>
      </c>
      <c r="E73" s="502">
        <f>'Pro 3'!H205/1000</f>
        <v>0</v>
      </c>
      <c r="F73" s="502">
        <f>'Pro 3'!I205/1000</f>
        <v>0</v>
      </c>
      <c r="G73" s="502">
        <f>'Pro 3'!J205/1000</f>
        <v>0</v>
      </c>
      <c r="H73" s="502">
        <f>'Pro 3'!K205/1000</f>
        <v>0</v>
      </c>
      <c r="J73" t="s">
        <v>98</v>
      </c>
      <c r="N73" t="s">
        <v>362</v>
      </c>
      <c r="P73" s="502">
        <f>'Pro 3'!G234/1000</f>
        <v>0</v>
      </c>
      <c r="Q73" s="502">
        <f>'Pro 3'!H234/1000</f>
        <v>0</v>
      </c>
      <c r="R73" s="502">
        <f>'Pro 3'!I234/1000</f>
        <v>0</v>
      </c>
      <c r="S73" s="502">
        <f>'Pro 3'!J234/1000</f>
        <v>0</v>
      </c>
      <c r="T73" s="502">
        <f>'Pro 3'!K234/1000</f>
        <v>0</v>
      </c>
      <c r="W73" t="s">
        <v>98</v>
      </c>
    </row>
    <row r="74" spans="2:23" s="360" customFormat="1" x14ac:dyDescent="0.3">
      <c r="B74" s="360" t="s">
        <v>364</v>
      </c>
      <c r="D74" s="503">
        <f>D70-D71-D72-D73</f>
        <v>0</v>
      </c>
      <c r="E74" s="503">
        <f t="shared" ref="E74:H74" si="12">E70-E71-E72-E73</f>
        <v>0</v>
      </c>
      <c r="F74" s="503">
        <f t="shared" si="12"/>
        <v>0</v>
      </c>
      <c r="G74" s="503">
        <f t="shared" si="12"/>
        <v>0</v>
      </c>
      <c r="H74" s="503">
        <f t="shared" si="12"/>
        <v>0</v>
      </c>
      <c r="J74" s="360" t="s">
        <v>874</v>
      </c>
      <c r="N74" s="360" t="s">
        <v>364</v>
      </c>
      <c r="P74" s="503">
        <f>P70-P71-P72-P73</f>
        <v>0</v>
      </c>
      <c r="Q74" s="503">
        <f>Q70-Q71-Q72-Q73</f>
        <v>0</v>
      </c>
      <c r="R74" s="503">
        <f>R70-R71-R72-R73</f>
        <v>0</v>
      </c>
      <c r="S74" s="503">
        <f t="shared" ref="S74:T74" si="13">S70-S71-S72-S73</f>
        <v>0</v>
      </c>
      <c r="T74" s="503">
        <f t="shared" si="13"/>
        <v>0</v>
      </c>
      <c r="W74" s="360" t="s">
        <v>874</v>
      </c>
    </row>
    <row r="75" spans="2:23" x14ac:dyDescent="0.3">
      <c r="D75" s="500"/>
      <c r="E75" s="500"/>
      <c r="F75" s="500"/>
      <c r="G75" s="500"/>
      <c r="H75" s="500"/>
    </row>
    <row r="76" spans="2:23" s="360" customFormat="1" x14ac:dyDescent="0.3">
      <c r="B76" s="360" t="s">
        <v>875</v>
      </c>
      <c r="D76" s="501"/>
      <c r="E76" s="501"/>
      <c r="F76" s="501"/>
      <c r="G76" s="501"/>
      <c r="H76" s="501"/>
    </row>
    <row r="77" spans="2:23" x14ac:dyDescent="0.3">
      <c r="B77" t="s">
        <v>303</v>
      </c>
      <c r="D77" s="502">
        <f>'Pro 3'!G388/1000</f>
        <v>0</v>
      </c>
      <c r="E77" s="502">
        <f>'Pro 3'!H388/1000</f>
        <v>0</v>
      </c>
      <c r="F77" s="502">
        <f>'Pro 3'!I388/1000</f>
        <v>0</v>
      </c>
      <c r="G77" s="502">
        <f>'Pro 3'!J388/1000</f>
        <v>0</v>
      </c>
      <c r="H77" s="502">
        <f>'Pro 3'!K388/1000</f>
        <v>0</v>
      </c>
      <c r="J77" t="s">
        <v>871</v>
      </c>
    </row>
    <row r="78" spans="2:23" x14ac:dyDescent="0.3">
      <c r="B78" t="s">
        <v>297</v>
      </c>
      <c r="D78" s="502">
        <f>'Pro 3'!G389/1000</f>
        <v>0</v>
      </c>
      <c r="E78" s="502">
        <f>'Pro 3'!H389/1000</f>
        <v>0</v>
      </c>
      <c r="F78" s="502">
        <f>'Pro 3'!I389/1000</f>
        <v>0</v>
      </c>
      <c r="G78" s="502">
        <f>'Pro 3'!J389/1000</f>
        <v>0</v>
      </c>
      <c r="H78" s="502">
        <f>'Pro 3'!K389/1000</f>
        <v>0</v>
      </c>
      <c r="J78" t="s">
        <v>47</v>
      </c>
    </row>
    <row r="79" spans="2:23" s="360" customFormat="1" x14ac:dyDescent="0.3">
      <c r="B79" s="360" t="s">
        <v>359</v>
      </c>
      <c r="D79" s="503">
        <f>D77-D78</f>
        <v>0</v>
      </c>
      <c r="E79" s="503">
        <f t="shared" ref="E79:H79" si="14">E77-E78</f>
        <v>0</v>
      </c>
      <c r="F79" s="503">
        <f t="shared" si="14"/>
        <v>0</v>
      </c>
      <c r="G79" s="503">
        <f t="shared" si="14"/>
        <v>0</v>
      </c>
      <c r="H79" s="503">
        <f t="shared" si="14"/>
        <v>0</v>
      </c>
      <c r="J79" s="360" t="s">
        <v>872</v>
      </c>
    </row>
    <row r="80" spans="2:23" x14ac:dyDescent="0.3">
      <c r="B80" t="s">
        <v>300</v>
      </c>
      <c r="D80" s="502">
        <f>'Pro 3'!G391/1000</f>
        <v>0</v>
      </c>
      <c r="E80" s="502">
        <f>'Pro 3'!H391/1000</f>
        <v>0</v>
      </c>
      <c r="F80" s="502">
        <f>'Pro 3'!I391/1000</f>
        <v>0</v>
      </c>
      <c r="G80" s="502">
        <f>'Pro 3'!J391/1000</f>
        <v>0</v>
      </c>
      <c r="H80" s="502">
        <f>'Pro 3'!K391/1000</f>
        <v>0</v>
      </c>
      <c r="J80" t="s">
        <v>873</v>
      </c>
    </row>
    <row r="81" spans="2:12" x14ac:dyDescent="0.3">
      <c r="B81" t="s">
        <v>299</v>
      </c>
      <c r="D81" s="502">
        <f>'Pro 3'!G392/1000</f>
        <v>0</v>
      </c>
      <c r="E81" s="502">
        <f>'Pro 3'!H392/1000</f>
        <v>0</v>
      </c>
      <c r="F81" s="502">
        <f>'Pro 3'!I392/1000</f>
        <v>0</v>
      </c>
      <c r="G81" s="502">
        <f>'Pro 3'!J392/1000</f>
        <v>0</v>
      </c>
      <c r="H81" s="502">
        <f>'Pro 3'!K392/1000</f>
        <v>0</v>
      </c>
      <c r="J81" t="s">
        <v>53</v>
      </c>
    </row>
    <row r="82" spans="2:12" x14ac:dyDescent="0.3">
      <c r="B82" t="s">
        <v>362</v>
      </c>
      <c r="D82" s="502">
        <f>'Pro 3'!G393/1000</f>
        <v>0</v>
      </c>
      <c r="E82" s="502">
        <f>'Pro 3'!H393/1000</f>
        <v>0</v>
      </c>
      <c r="F82" s="502">
        <f>'Pro 3'!I393/1000</f>
        <v>0</v>
      </c>
      <c r="G82" s="502">
        <f>'Pro 3'!J393/1000</f>
        <v>0</v>
      </c>
      <c r="H82" s="502">
        <f>'Pro 3'!K393/1000</f>
        <v>0</v>
      </c>
      <c r="J82" t="s">
        <v>98</v>
      </c>
    </row>
    <row r="83" spans="2:12" s="360" customFormat="1" x14ac:dyDescent="0.3">
      <c r="B83" s="360" t="s">
        <v>364</v>
      </c>
      <c r="D83" s="503">
        <f>D79-D80-D81-D82</f>
        <v>0</v>
      </c>
      <c r="E83" s="503">
        <f t="shared" ref="E83:H83" si="15">E79-E80-E81-E82</f>
        <v>0</v>
      </c>
      <c r="F83" s="503">
        <f t="shared" si="15"/>
        <v>0</v>
      </c>
      <c r="G83" s="503">
        <f t="shared" si="15"/>
        <v>0</v>
      </c>
      <c r="H83" s="503">
        <f t="shared" si="15"/>
        <v>0</v>
      </c>
      <c r="J83" s="360" t="s">
        <v>874</v>
      </c>
    </row>
    <row r="85" spans="2:12" s="426" customFormat="1" x14ac:dyDescent="0.3"/>
    <row r="86" spans="2:12" x14ac:dyDescent="0.3">
      <c r="B86" s="360"/>
    </row>
    <row r="87" spans="2:12" x14ac:dyDescent="0.3">
      <c r="B87" s="360" t="s">
        <v>373</v>
      </c>
    </row>
    <row r="89" spans="2:12" ht="15.6" x14ac:dyDescent="0.3">
      <c r="F89" s="496">
        <v>2023</v>
      </c>
      <c r="G89" s="496">
        <v>2024</v>
      </c>
      <c r="H89" s="496">
        <v>2025</v>
      </c>
      <c r="I89" s="496" t="s">
        <v>815</v>
      </c>
      <c r="J89" s="496" t="s">
        <v>816</v>
      </c>
    </row>
    <row r="90" spans="2:12" x14ac:dyDescent="0.3">
      <c r="B90" s="360" t="s">
        <v>859</v>
      </c>
      <c r="L90" s="360" t="s">
        <v>860</v>
      </c>
    </row>
    <row r="91" spans="2:12" x14ac:dyDescent="0.3">
      <c r="B91" t="s">
        <v>876</v>
      </c>
      <c r="F91" s="507">
        <f>'Pro 1'!G87</f>
        <v>0</v>
      </c>
      <c r="G91" s="507">
        <f>'Pro 1'!H87</f>
        <v>0</v>
      </c>
      <c r="H91" s="507">
        <f>'Pro 1'!I87</f>
        <v>0</v>
      </c>
      <c r="I91" s="507">
        <f>'Pro 1'!J87</f>
        <v>0</v>
      </c>
      <c r="J91" s="507">
        <f>'Pro 1'!K87</f>
        <v>0</v>
      </c>
      <c r="L91" t="s">
        <v>877</v>
      </c>
    </row>
    <row r="92" spans="2:12" x14ac:dyDescent="0.3">
      <c r="F92" s="500"/>
      <c r="G92" s="500"/>
      <c r="H92" s="500"/>
      <c r="I92" s="500"/>
      <c r="J92" s="500"/>
    </row>
    <row r="93" spans="2:12" x14ac:dyDescent="0.3">
      <c r="B93" s="360" t="s">
        <v>878</v>
      </c>
      <c r="F93" s="500"/>
      <c r="G93" s="500"/>
      <c r="H93" s="500"/>
      <c r="I93" s="500"/>
      <c r="J93" s="500"/>
      <c r="L93" s="360" t="s">
        <v>879</v>
      </c>
    </row>
    <row r="94" spans="2:12" x14ac:dyDescent="0.3">
      <c r="B94" t="s">
        <v>880</v>
      </c>
      <c r="F94" s="507">
        <f>'Pro 1'!G47+'Pro 1'!G52+'Pro 1'!G65+'Pro 1'!G70</f>
        <v>0</v>
      </c>
      <c r="G94" s="507">
        <f>'Pro 1'!H47+'Pro 1'!H52+'Pro 1'!H65+'Pro 1'!H70</f>
        <v>0</v>
      </c>
      <c r="H94" s="507">
        <f>'Pro 1'!I47+'Pro 1'!I52+'Pro 1'!I65+'Pro 1'!I70</f>
        <v>0</v>
      </c>
      <c r="I94" s="507">
        <f>'Pro 1'!J47+'Pro 1'!J52+'Pro 1'!J65+'Pro 1'!J70</f>
        <v>0</v>
      </c>
      <c r="J94" s="507">
        <f>'Pro 1'!K47+'Pro 1'!K52+'Pro 1'!K65+'Pro 1'!K70</f>
        <v>0</v>
      </c>
      <c r="L94" t="s">
        <v>881</v>
      </c>
    </row>
    <row r="95" spans="2:12" x14ac:dyDescent="0.3">
      <c r="B95" t="s">
        <v>882</v>
      </c>
      <c r="F95" s="507">
        <f>'Pro 1'!G48+'Pro 1'!G53+'Pro 1'!G66+'Pro 1'!G71</f>
        <v>0</v>
      </c>
      <c r="G95" s="507">
        <f>'Pro 1'!H48+'Pro 1'!H53+'Pro 1'!H66+'Pro 1'!H71</f>
        <v>0</v>
      </c>
      <c r="H95" s="507">
        <f>'Pro 1'!I48+'Pro 1'!I53+'Pro 1'!I66+'Pro 1'!I71</f>
        <v>0</v>
      </c>
      <c r="I95" s="507">
        <f>'Pro 1'!J48+'Pro 1'!J53+'Pro 1'!J66+'Pro 1'!J71</f>
        <v>0</v>
      </c>
      <c r="J95" s="507">
        <f>'Pro 1'!K48+'Pro 1'!K53+'Pro 1'!K66+'Pro 1'!K71</f>
        <v>0</v>
      </c>
      <c r="L95" t="s">
        <v>883</v>
      </c>
    </row>
    <row r="96" spans="2:12" x14ac:dyDescent="0.3">
      <c r="B96" t="s">
        <v>884</v>
      </c>
      <c r="F96" s="507">
        <f>'Pro 1'!G49+'Pro 1'!G54+'Pro 1'!G67+'Pro 1'!G72</f>
        <v>0</v>
      </c>
      <c r="G96" s="507">
        <f>'Pro 1'!H49+'Pro 1'!H54+'Pro 1'!H67+'Pro 1'!H72</f>
        <v>0</v>
      </c>
      <c r="H96" s="507">
        <f>'Pro 1'!I49+'Pro 1'!I54+'Pro 1'!I67+'Pro 1'!I72</f>
        <v>0</v>
      </c>
      <c r="I96" s="507">
        <f>'Pro 1'!J49+'Pro 1'!J54+'Pro 1'!J67+'Pro 1'!J72</f>
        <v>0</v>
      </c>
      <c r="J96" s="507">
        <f>'Pro 1'!K49+'Pro 1'!K54+'Pro 1'!K67+'Pro 1'!K72</f>
        <v>0</v>
      </c>
      <c r="L96" t="s">
        <v>885</v>
      </c>
    </row>
    <row r="97" spans="2:15" s="360" customFormat="1" x14ac:dyDescent="0.3">
      <c r="B97" s="360" t="s">
        <v>379</v>
      </c>
      <c r="F97" s="508">
        <f>SUM(F94:F96)</f>
        <v>0</v>
      </c>
      <c r="G97" s="508">
        <f t="shared" ref="G97:J97" si="16">SUM(G94:G96)</f>
        <v>0</v>
      </c>
      <c r="H97" s="508">
        <f t="shared" si="16"/>
        <v>0</v>
      </c>
      <c r="I97" s="508">
        <f t="shared" si="16"/>
        <v>0</v>
      </c>
      <c r="J97" s="508">
        <f t="shared" si="16"/>
        <v>0</v>
      </c>
      <c r="L97" s="360" t="s">
        <v>379</v>
      </c>
    </row>
    <row r="98" spans="2:15" x14ac:dyDescent="0.3">
      <c r="B98" t="s">
        <v>380</v>
      </c>
      <c r="F98" s="509">
        <f>'Pro 1'!G85</f>
        <v>0</v>
      </c>
      <c r="G98" s="509">
        <f>'Pro 1'!H85</f>
        <v>0</v>
      </c>
      <c r="H98" s="509">
        <f>'Pro 1'!I85</f>
        <v>0</v>
      </c>
      <c r="I98" s="509">
        <f>'Pro 1'!J85</f>
        <v>0</v>
      </c>
      <c r="J98" s="509">
        <f>'Pro 1'!K85</f>
        <v>0</v>
      </c>
      <c r="L98" t="s">
        <v>886</v>
      </c>
    </row>
    <row r="99" spans="2:15" x14ac:dyDescent="0.3">
      <c r="F99" s="500"/>
      <c r="G99" s="500"/>
      <c r="H99" s="500"/>
      <c r="I99" s="500"/>
      <c r="J99" s="500"/>
    </row>
    <row r="100" spans="2:15" hidden="1" x14ac:dyDescent="0.3">
      <c r="F100" s="500"/>
      <c r="G100" s="500"/>
      <c r="H100" s="500"/>
      <c r="I100" s="500"/>
      <c r="J100" s="500"/>
    </row>
    <row r="101" spans="2:15" hidden="1" x14ac:dyDescent="0.3">
      <c r="B101" s="504" t="s">
        <v>887</v>
      </c>
      <c r="C101" s="504"/>
      <c r="D101" s="504"/>
      <c r="E101" s="504"/>
      <c r="F101" s="505"/>
      <c r="G101" s="505"/>
      <c r="H101" s="505"/>
      <c r="I101" s="505"/>
      <c r="J101" s="505"/>
      <c r="K101" s="504"/>
      <c r="L101" s="504" t="s">
        <v>888</v>
      </c>
      <c r="M101" s="504"/>
      <c r="N101" s="504"/>
      <c r="O101" s="504"/>
    </row>
    <row r="102" spans="2:15" hidden="1" x14ac:dyDescent="0.3">
      <c r="B102" s="504" t="s">
        <v>880</v>
      </c>
      <c r="C102" s="504"/>
      <c r="D102" s="504"/>
      <c r="E102" s="504"/>
      <c r="F102" s="505">
        <v>0</v>
      </c>
      <c r="G102" s="505">
        <v>0</v>
      </c>
      <c r="H102" s="505">
        <v>0</v>
      </c>
      <c r="I102" s="505"/>
      <c r="J102" s="505"/>
      <c r="K102" s="504"/>
      <c r="L102" s="504" t="s">
        <v>881</v>
      </c>
      <c r="M102" s="504"/>
      <c r="N102" s="504"/>
      <c r="O102" s="504"/>
    </row>
    <row r="103" spans="2:15" hidden="1" x14ac:dyDescent="0.3">
      <c r="B103" s="504" t="s">
        <v>882</v>
      </c>
      <c r="C103" s="504"/>
      <c r="D103" s="504"/>
      <c r="E103" s="504"/>
      <c r="F103" s="505">
        <v>0</v>
      </c>
      <c r="G103" s="505">
        <v>0</v>
      </c>
      <c r="H103" s="505">
        <v>0</v>
      </c>
      <c r="I103" s="505"/>
      <c r="J103" s="505"/>
      <c r="K103" s="504"/>
      <c r="L103" s="504" t="s">
        <v>883</v>
      </c>
      <c r="M103" s="504"/>
      <c r="N103" s="504"/>
      <c r="O103" s="504"/>
    </row>
    <row r="104" spans="2:15" hidden="1" x14ac:dyDescent="0.3">
      <c r="B104" s="504" t="s">
        <v>884</v>
      </c>
      <c r="C104" s="504"/>
      <c r="D104" s="504"/>
      <c r="E104" s="504"/>
      <c r="F104" s="505">
        <v>0</v>
      </c>
      <c r="G104" s="505">
        <v>0</v>
      </c>
      <c r="H104" s="505">
        <v>0</v>
      </c>
      <c r="I104" s="505"/>
      <c r="J104" s="505"/>
      <c r="K104" s="504"/>
      <c r="L104" s="504" t="s">
        <v>885</v>
      </c>
      <c r="M104" s="504"/>
      <c r="N104" s="504"/>
      <c r="O104" s="504"/>
    </row>
    <row r="105" spans="2:15" hidden="1" x14ac:dyDescent="0.3">
      <c r="B105" s="504" t="s">
        <v>379</v>
      </c>
      <c r="C105" s="504"/>
      <c r="D105" s="504"/>
      <c r="E105" s="504"/>
      <c r="F105" s="505">
        <v>0</v>
      </c>
      <c r="G105" s="505">
        <v>0</v>
      </c>
      <c r="H105" s="505">
        <v>0</v>
      </c>
      <c r="I105" s="505"/>
      <c r="J105" s="505"/>
      <c r="K105" s="504"/>
      <c r="L105" s="504" t="s">
        <v>379</v>
      </c>
      <c r="M105" s="504"/>
      <c r="N105" s="504"/>
      <c r="O105" s="504"/>
    </row>
    <row r="106" spans="2:15" hidden="1" x14ac:dyDescent="0.3">
      <c r="B106" s="504" t="s">
        <v>380</v>
      </c>
      <c r="C106" s="504"/>
      <c r="D106" s="504"/>
      <c r="E106" s="504"/>
      <c r="F106" s="505">
        <v>0</v>
      </c>
      <c r="G106" s="505">
        <v>0</v>
      </c>
      <c r="H106" s="505">
        <v>0</v>
      </c>
      <c r="I106" s="505"/>
      <c r="J106" s="505"/>
      <c r="K106" s="504"/>
      <c r="L106" s="504" t="s">
        <v>886</v>
      </c>
      <c r="M106" s="504"/>
      <c r="N106" s="504"/>
      <c r="O106" s="504"/>
    </row>
    <row r="107" spans="2:15" hidden="1" x14ac:dyDescent="0.3">
      <c r="B107" s="504"/>
      <c r="C107" s="504"/>
      <c r="D107" s="504"/>
      <c r="E107" s="504"/>
      <c r="F107" s="505"/>
      <c r="G107" s="505"/>
      <c r="H107" s="505"/>
      <c r="I107" s="505"/>
      <c r="J107" s="505"/>
      <c r="K107" s="504"/>
      <c r="L107" s="504">
        <v>0</v>
      </c>
      <c r="M107" s="504"/>
      <c r="N107" s="504"/>
      <c r="O107" s="504"/>
    </row>
    <row r="108" spans="2:15" hidden="1" x14ac:dyDescent="0.3">
      <c r="F108" s="500"/>
      <c r="G108" s="500"/>
      <c r="H108" s="500"/>
      <c r="I108" s="500"/>
      <c r="J108" s="500"/>
    </row>
    <row r="109" spans="2:15" hidden="1" x14ac:dyDescent="0.3">
      <c r="B109" s="504" t="s">
        <v>889</v>
      </c>
      <c r="C109" s="504"/>
      <c r="D109" s="504"/>
      <c r="E109" s="504"/>
      <c r="F109" s="505"/>
      <c r="G109" s="505"/>
      <c r="H109" s="505"/>
      <c r="I109" s="505"/>
      <c r="J109" s="505"/>
      <c r="K109" s="504"/>
      <c r="L109" s="504" t="s">
        <v>890</v>
      </c>
      <c r="M109" s="504"/>
      <c r="N109" s="504"/>
    </row>
    <row r="110" spans="2:15" hidden="1" x14ac:dyDescent="0.3">
      <c r="B110" s="504" t="s">
        <v>891</v>
      </c>
      <c r="C110" s="504"/>
      <c r="D110" s="504"/>
      <c r="E110" s="504"/>
      <c r="F110" s="505">
        <v>0</v>
      </c>
      <c r="G110" s="505">
        <v>0</v>
      </c>
      <c r="H110" s="505">
        <v>0</v>
      </c>
      <c r="I110" s="505"/>
      <c r="J110" s="505"/>
      <c r="K110" s="504"/>
      <c r="L110" s="504" t="s">
        <v>892</v>
      </c>
      <c r="M110" s="504"/>
      <c r="N110" s="504"/>
    </row>
    <row r="111" spans="2:15" hidden="1" x14ac:dyDescent="0.3">
      <c r="B111" s="504" t="s">
        <v>455</v>
      </c>
      <c r="C111" s="504"/>
      <c r="D111" s="504"/>
      <c r="E111" s="504"/>
      <c r="F111" s="505">
        <v>0</v>
      </c>
      <c r="G111" s="505">
        <v>0</v>
      </c>
      <c r="H111" s="505">
        <v>0</v>
      </c>
      <c r="I111" s="505"/>
      <c r="J111" s="505"/>
      <c r="K111" s="504"/>
      <c r="L111" s="504" t="s">
        <v>893</v>
      </c>
      <c r="M111" s="504"/>
      <c r="N111" s="504"/>
    </row>
    <row r="112" spans="2:15" hidden="1" x14ac:dyDescent="0.3">
      <c r="B112" s="504" t="s">
        <v>894</v>
      </c>
      <c r="C112" s="504"/>
      <c r="D112" s="504"/>
      <c r="E112" s="504"/>
      <c r="F112" s="505">
        <v>0</v>
      </c>
      <c r="G112" s="505">
        <v>0</v>
      </c>
      <c r="H112" s="505">
        <v>0</v>
      </c>
      <c r="I112" s="505"/>
      <c r="J112" s="505"/>
      <c r="K112" s="504"/>
      <c r="L112" s="504" t="s">
        <v>895</v>
      </c>
      <c r="M112" s="504"/>
      <c r="N112" s="504"/>
    </row>
    <row r="113" spans="2:13" hidden="1" x14ac:dyDescent="0.3">
      <c r="F113" s="500"/>
      <c r="G113" s="500"/>
      <c r="H113" s="500"/>
      <c r="I113" s="500"/>
      <c r="J113" s="500"/>
    </row>
    <row r="114" spans="2:13" hidden="1" x14ac:dyDescent="0.3">
      <c r="B114" s="504" t="s">
        <v>484</v>
      </c>
      <c r="C114" s="504"/>
      <c r="D114" s="504"/>
      <c r="E114" s="504"/>
      <c r="F114" s="505"/>
      <c r="G114" s="505"/>
      <c r="H114" s="505"/>
      <c r="I114" s="505"/>
      <c r="J114" s="505"/>
      <c r="K114" s="504"/>
      <c r="L114" s="504" t="s">
        <v>896</v>
      </c>
      <c r="M114" s="504"/>
    </row>
    <row r="115" spans="2:13" hidden="1" x14ac:dyDescent="0.3">
      <c r="B115" s="504" t="s">
        <v>891</v>
      </c>
      <c r="C115" s="504"/>
      <c r="D115" s="504"/>
      <c r="E115" s="504"/>
      <c r="F115" s="505">
        <v>0</v>
      </c>
      <c r="G115" s="505">
        <v>0</v>
      </c>
      <c r="H115" s="505" t="s">
        <v>870</v>
      </c>
      <c r="I115" s="505"/>
      <c r="J115" s="505"/>
      <c r="K115" s="504"/>
      <c r="L115" s="504" t="s">
        <v>892</v>
      </c>
      <c r="M115" s="504"/>
    </row>
    <row r="116" spans="2:13" hidden="1" x14ac:dyDescent="0.3">
      <c r="B116" s="504" t="s">
        <v>455</v>
      </c>
      <c r="C116" s="504"/>
      <c r="D116" s="504"/>
      <c r="E116" s="504"/>
      <c r="F116" s="505"/>
      <c r="G116" s="505"/>
      <c r="H116" s="505"/>
      <c r="I116" s="505"/>
      <c r="J116" s="505"/>
      <c r="K116" s="504"/>
      <c r="L116" s="504" t="s">
        <v>893</v>
      </c>
      <c r="M116" s="504"/>
    </row>
    <row r="117" spans="2:13" hidden="1" x14ac:dyDescent="0.3">
      <c r="B117" s="504" t="s">
        <v>894</v>
      </c>
      <c r="C117" s="504"/>
      <c r="D117" s="504"/>
      <c r="E117" s="504"/>
      <c r="F117" s="505">
        <v>0</v>
      </c>
      <c r="G117" s="505">
        <v>0</v>
      </c>
      <c r="H117" s="505" t="e">
        <v>#VALUE!</v>
      </c>
      <c r="I117" s="505"/>
      <c r="J117" s="505"/>
      <c r="K117" s="504"/>
      <c r="L117" s="504" t="s">
        <v>895</v>
      </c>
      <c r="M117" s="504"/>
    </row>
    <row r="118" spans="2:13" hidden="1" x14ac:dyDescent="0.3">
      <c r="F118" s="500"/>
      <c r="G118" s="500"/>
      <c r="H118" s="500"/>
      <c r="I118" s="500"/>
      <c r="J118" s="500"/>
    </row>
    <row r="119" spans="2:13" x14ac:dyDescent="0.3">
      <c r="B119" s="360" t="s">
        <v>341</v>
      </c>
      <c r="F119" s="500"/>
      <c r="G119" s="500"/>
      <c r="H119" s="500"/>
      <c r="I119" s="500"/>
      <c r="J119" s="500"/>
      <c r="L119" s="360" t="s">
        <v>169</v>
      </c>
    </row>
    <row r="120" spans="2:13" x14ac:dyDescent="0.3">
      <c r="B120" t="s">
        <v>298</v>
      </c>
      <c r="F120" s="507">
        <f>'Pro 3'!G101</f>
        <v>0</v>
      </c>
      <c r="G120" s="507">
        <f>'Pro 3'!H101</f>
        <v>0</v>
      </c>
      <c r="H120" s="507">
        <f>'Pro 3'!I101</f>
        <v>0</v>
      </c>
      <c r="I120" s="507">
        <f>'Pro 3'!J101</f>
        <v>0</v>
      </c>
      <c r="J120" s="507">
        <f>'Pro 3'!K101</f>
        <v>0</v>
      </c>
      <c r="L120" t="s">
        <v>66</v>
      </c>
    </row>
    <row r="121" spans="2:13" x14ac:dyDescent="0.3">
      <c r="B121" t="s">
        <v>301</v>
      </c>
      <c r="F121" s="507">
        <f>'Pro 3'!G102</f>
        <v>0</v>
      </c>
      <c r="G121" s="507">
        <f>'Pro 3'!H102</f>
        <v>0</v>
      </c>
      <c r="H121" s="507">
        <f>'Pro 3'!I102</f>
        <v>0</v>
      </c>
      <c r="I121" s="507">
        <f>'Pro 3'!J102</f>
        <v>0</v>
      </c>
      <c r="J121" s="507">
        <f>'Pro 3'!K102</f>
        <v>0</v>
      </c>
      <c r="L121" t="s">
        <v>68</v>
      </c>
    </row>
    <row r="122" spans="2:13" s="360" customFormat="1" x14ac:dyDescent="0.3">
      <c r="B122" s="360" t="s">
        <v>897</v>
      </c>
      <c r="F122" s="508">
        <f>'Pro 3'!G103</f>
        <v>0</v>
      </c>
      <c r="G122" s="508">
        <f>'Pro 3'!H103</f>
        <v>0</v>
      </c>
      <c r="H122" s="508">
        <f>'Pro 3'!I103</f>
        <v>0</v>
      </c>
      <c r="I122" s="508">
        <f>'Pro 3'!J103</f>
        <v>0</v>
      </c>
      <c r="J122" s="508">
        <f>'Pro 3'!K103</f>
        <v>0</v>
      </c>
      <c r="L122" s="360" t="s">
        <v>898</v>
      </c>
    </row>
    <row r="123" spans="2:13" x14ac:dyDescent="0.3">
      <c r="F123" s="500"/>
      <c r="G123" s="500"/>
      <c r="H123" s="500"/>
      <c r="I123" s="500"/>
      <c r="J123" s="500"/>
    </row>
    <row r="124" spans="2:13" x14ac:dyDescent="0.3">
      <c r="B124" s="360" t="s">
        <v>899</v>
      </c>
      <c r="F124" s="500"/>
      <c r="G124" s="500"/>
      <c r="H124" s="500"/>
      <c r="I124" s="500"/>
      <c r="J124" s="500"/>
      <c r="L124" s="360" t="s">
        <v>900</v>
      </c>
    </row>
    <row r="125" spans="2:13" x14ac:dyDescent="0.3">
      <c r="B125" t="s">
        <v>298</v>
      </c>
      <c r="F125" s="500">
        <f>'Pro 3'!G107/1000</f>
        <v>0</v>
      </c>
      <c r="G125" s="500">
        <f>'Pro 3'!H107/1000</f>
        <v>0</v>
      </c>
      <c r="H125" s="500">
        <f>'Pro 3'!I107/1000</f>
        <v>0</v>
      </c>
      <c r="I125" s="500">
        <f>'Pro 3'!J107/1000</f>
        <v>0</v>
      </c>
      <c r="J125" s="500">
        <f>'Pro 3'!K107/1000</f>
        <v>0</v>
      </c>
      <c r="L125" t="s">
        <v>66</v>
      </c>
    </row>
    <row r="126" spans="2:13" x14ac:dyDescent="0.3">
      <c r="B126" t="s">
        <v>301</v>
      </c>
      <c r="F126" s="500">
        <f>'Pro 3'!G108/1000</f>
        <v>0</v>
      </c>
      <c r="G126" s="500">
        <f>'Pro 3'!H108/1000</f>
        <v>0</v>
      </c>
      <c r="H126" s="500">
        <f>'Pro 3'!I108/1000</f>
        <v>0</v>
      </c>
      <c r="I126" s="500">
        <f>'Pro 3'!J108/1000</f>
        <v>0</v>
      </c>
      <c r="J126" s="500">
        <f>'Pro 3'!K108/1000</f>
        <v>0</v>
      </c>
      <c r="L126" t="s">
        <v>68</v>
      </c>
    </row>
    <row r="127" spans="2:13" s="360" customFormat="1" x14ac:dyDescent="0.3">
      <c r="B127" s="360" t="s">
        <v>901</v>
      </c>
      <c r="F127" s="510">
        <f>'Pro 3'!G109/1000</f>
        <v>0</v>
      </c>
      <c r="G127" s="510">
        <f>'Pro 3'!H109/1000</f>
        <v>0</v>
      </c>
      <c r="H127" s="510">
        <f>'Pro 3'!I109/1000</f>
        <v>0</v>
      </c>
      <c r="I127" s="510">
        <f>'Pro 3'!J109/1000</f>
        <v>0</v>
      </c>
      <c r="J127" s="510">
        <f>'Pro 3'!K109/1000</f>
        <v>0</v>
      </c>
      <c r="L127" s="360" t="s">
        <v>902</v>
      </c>
    </row>
    <row r="128" spans="2:13" x14ac:dyDescent="0.3">
      <c r="F128" s="500"/>
      <c r="G128" s="500"/>
      <c r="H128" s="500"/>
      <c r="I128" s="500"/>
      <c r="J128" s="500"/>
    </row>
    <row r="129" spans="2:13" x14ac:dyDescent="0.3">
      <c r="B129" s="360" t="s">
        <v>450</v>
      </c>
      <c r="F129" s="500"/>
      <c r="G129" s="500"/>
      <c r="H129" s="500"/>
      <c r="I129" s="500"/>
      <c r="J129" s="500"/>
      <c r="L129" s="360" t="s">
        <v>903</v>
      </c>
    </row>
    <row r="130" spans="2:13" x14ac:dyDescent="0.3">
      <c r="B130" t="s">
        <v>172</v>
      </c>
      <c r="F130" s="500">
        <f>'Pro 3'!G113/1000</f>
        <v>0</v>
      </c>
      <c r="G130" s="500">
        <f>'Pro 3'!H113/1000</f>
        <v>0</v>
      </c>
      <c r="H130" s="500">
        <f>'Pro 3'!I113/1000</f>
        <v>0</v>
      </c>
      <c r="I130" s="500">
        <f>'Pro 3'!J113/1000</f>
        <v>0</v>
      </c>
      <c r="J130" s="500">
        <f>'Pro 3'!K113/1000</f>
        <v>0</v>
      </c>
    </row>
    <row r="131" spans="2:13" x14ac:dyDescent="0.3">
      <c r="B131" t="s">
        <v>174</v>
      </c>
      <c r="F131" s="500">
        <f>'Pro 3'!G114/1000</f>
        <v>0</v>
      </c>
      <c r="G131" s="500">
        <f>'Pro 3'!H114/1000</f>
        <v>0</v>
      </c>
      <c r="H131" s="500">
        <f>'Pro 3'!I114/1000</f>
        <v>0</v>
      </c>
      <c r="I131" s="500">
        <f>'Pro 3'!J114/1000</f>
        <v>0</v>
      </c>
      <c r="J131" s="500">
        <f>'Pro 3'!K114/1000</f>
        <v>0</v>
      </c>
    </row>
    <row r="132" spans="2:13" x14ac:dyDescent="0.3">
      <c r="B132" t="s">
        <v>301</v>
      </c>
      <c r="F132" s="500">
        <f>'Pro 3'!G115/1000</f>
        <v>0</v>
      </c>
      <c r="G132" s="500">
        <f>'Pro 3'!H115/1000</f>
        <v>0</v>
      </c>
      <c r="H132" s="500">
        <f>'Pro 3'!I115/1000</f>
        <v>0</v>
      </c>
      <c r="I132" s="500">
        <f>'Pro 3'!J115/1000</f>
        <v>0</v>
      </c>
      <c r="J132" s="500">
        <f>'Pro 3'!K115/1000</f>
        <v>0</v>
      </c>
      <c r="L132" t="s">
        <v>68</v>
      </c>
    </row>
    <row r="133" spans="2:13" s="360" customFormat="1" x14ac:dyDescent="0.3">
      <c r="B133" s="360" t="s">
        <v>451</v>
      </c>
      <c r="F133" s="510">
        <f>'Pro 3'!G116/1000</f>
        <v>0</v>
      </c>
      <c r="G133" s="510">
        <f>'Pro 3'!H116/1000</f>
        <v>0</v>
      </c>
      <c r="H133" s="510">
        <f>'Pro 3'!I116/1000</f>
        <v>0</v>
      </c>
      <c r="I133" s="510">
        <f>'Pro 3'!J116/1000</f>
        <v>0</v>
      </c>
      <c r="J133" s="510">
        <f>'Pro 3'!K116/1000</f>
        <v>0</v>
      </c>
      <c r="L133" s="360" t="s">
        <v>904</v>
      </c>
    </row>
    <row r="134" spans="2:13" hidden="1" x14ac:dyDescent="0.3">
      <c r="F134" s="500">
        <f>'Pro 3'!G117/1000</f>
        <v>0</v>
      </c>
      <c r="G134" s="500"/>
      <c r="H134" s="500"/>
      <c r="I134" s="500"/>
      <c r="J134" s="500"/>
    </row>
    <row r="135" spans="2:13" hidden="1" x14ac:dyDescent="0.3">
      <c r="B135" s="504" t="s">
        <v>78</v>
      </c>
      <c r="C135" s="504"/>
      <c r="D135" s="504"/>
      <c r="E135" s="504"/>
      <c r="F135" s="500">
        <f>'Pro 3'!G118/1000</f>
        <v>0</v>
      </c>
      <c r="G135" s="505"/>
      <c r="H135" s="505"/>
      <c r="I135" s="505"/>
      <c r="J135" s="505"/>
      <c r="K135" s="504"/>
      <c r="L135" s="504" t="s">
        <v>79</v>
      </c>
      <c r="M135" s="504"/>
    </row>
    <row r="136" spans="2:13" hidden="1" x14ac:dyDescent="0.3">
      <c r="B136" s="504" t="s">
        <v>905</v>
      </c>
      <c r="C136" s="504"/>
      <c r="D136" s="504"/>
      <c r="E136" s="504"/>
      <c r="F136" s="500">
        <f>'Pro 3'!G119/1000</f>
        <v>0</v>
      </c>
      <c r="G136" s="505">
        <v>0</v>
      </c>
      <c r="H136" s="505">
        <v>0</v>
      </c>
      <c r="I136" s="505"/>
      <c r="J136" s="505"/>
      <c r="K136" s="504"/>
      <c r="L136" s="504" t="s">
        <v>906</v>
      </c>
      <c r="M136" s="504"/>
    </row>
    <row r="137" spans="2:13" hidden="1" x14ac:dyDescent="0.3">
      <c r="B137" s="504" t="s">
        <v>907</v>
      </c>
      <c r="C137" s="504"/>
      <c r="D137" s="504"/>
      <c r="E137" s="504"/>
      <c r="F137" s="500">
        <f>'Pro 3'!G120/1000</f>
        <v>2.0230000000000001</v>
      </c>
      <c r="G137" s="505">
        <v>0</v>
      </c>
      <c r="H137" s="505">
        <v>0</v>
      </c>
      <c r="I137" s="505"/>
      <c r="J137" s="505"/>
      <c r="K137" s="504"/>
      <c r="L137" s="504" t="s">
        <v>908</v>
      </c>
      <c r="M137" s="504"/>
    </row>
    <row r="138" spans="2:13" x14ac:dyDescent="0.3">
      <c r="F138" s="500"/>
      <c r="G138" s="500"/>
      <c r="H138" s="500"/>
      <c r="I138" s="500"/>
      <c r="J138" s="500"/>
    </row>
    <row r="139" spans="2:13" x14ac:dyDescent="0.3">
      <c r="B139" s="360" t="s">
        <v>454</v>
      </c>
      <c r="F139" s="500"/>
      <c r="G139" s="500"/>
      <c r="H139" s="500"/>
      <c r="I139" s="500"/>
      <c r="J139" s="500"/>
      <c r="L139" s="360" t="s">
        <v>909</v>
      </c>
    </row>
    <row r="140" spans="2:13" x14ac:dyDescent="0.3">
      <c r="B140" t="s">
        <v>891</v>
      </c>
      <c r="F140" s="507">
        <f>'Pro 2'!G72</f>
        <v>0</v>
      </c>
      <c r="G140" s="507">
        <f>'Pro 2'!H72</f>
        <v>0</v>
      </c>
      <c r="H140" s="507">
        <f>'Pro 2'!I72</f>
        <v>0</v>
      </c>
      <c r="I140" s="507">
        <f>'Pro 2'!J72</f>
        <v>0</v>
      </c>
      <c r="J140" s="507">
        <f>'Pro 2'!K72</f>
        <v>0</v>
      </c>
      <c r="L140" t="s">
        <v>892</v>
      </c>
    </row>
    <row r="141" spans="2:13" x14ac:dyDescent="0.3">
      <c r="B141" t="s">
        <v>455</v>
      </c>
      <c r="F141" s="500">
        <f>'Pro 2'!G73/1000</f>
        <v>0</v>
      </c>
      <c r="G141" s="500">
        <f>'Pro 2'!H73/1000</f>
        <v>0</v>
      </c>
      <c r="H141" s="500">
        <f>'Pro 2'!I73/1000</f>
        <v>0</v>
      </c>
      <c r="I141" s="500">
        <f>'Pro 2'!J73/1000</f>
        <v>0</v>
      </c>
      <c r="J141" s="500">
        <f>'Pro 2'!K73/1000</f>
        <v>0</v>
      </c>
      <c r="L141" t="s">
        <v>893</v>
      </c>
    </row>
    <row r="142" spans="2:13" s="360" customFormat="1" x14ac:dyDescent="0.3">
      <c r="B142" s="360" t="s">
        <v>894</v>
      </c>
      <c r="F142" s="508">
        <f>IF(F140=0,0,F141/F140)*1000</f>
        <v>0</v>
      </c>
      <c r="G142" s="508">
        <f t="shared" ref="G142:J142" si="17">IF(G140=0,0,G141/G140)*1000</f>
        <v>0</v>
      </c>
      <c r="H142" s="508">
        <f t="shared" si="17"/>
        <v>0</v>
      </c>
      <c r="I142" s="508">
        <f t="shared" si="17"/>
        <v>0</v>
      </c>
      <c r="J142" s="508">
        <f t="shared" si="17"/>
        <v>0</v>
      </c>
      <c r="L142" s="360" t="s">
        <v>895</v>
      </c>
    </row>
    <row r="144" spans="2:13" x14ac:dyDescent="0.3">
      <c r="G144" s="360"/>
      <c r="H144" s="937" t="s">
        <v>910</v>
      </c>
      <c r="I144" s="937"/>
      <c r="J144" s="937"/>
    </row>
    <row r="145" spans="2:22" ht="15.6" x14ac:dyDescent="0.3">
      <c r="E145" s="496">
        <v>2023</v>
      </c>
      <c r="F145" s="496">
        <v>2024</v>
      </c>
      <c r="G145" s="496">
        <v>2025</v>
      </c>
      <c r="H145" s="496">
        <v>2026</v>
      </c>
      <c r="I145" s="496">
        <v>2027</v>
      </c>
      <c r="J145" s="496">
        <v>2028</v>
      </c>
    </row>
    <row r="146" spans="2:22" x14ac:dyDescent="0.3">
      <c r="B146" t="s">
        <v>911</v>
      </c>
      <c r="E146" s="500">
        <f>'Pro 3'!E329/1000</f>
        <v>0</v>
      </c>
      <c r="F146" s="500">
        <f>'Pro 3'!F329/1000</f>
        <v>0</v>
      </c>
      <c r="G146" s="500">
        <f>'Pro 3'!G329/1000</f>
        <v>0</v>
      </c>
      <c r="H146" s="500">
        <f>'Pro 3'!H329/1000</f>
        <v>0</v>
      </c>
      <c r="I146" s="500">
        <f>'Pro 3'!I329/1000</f>
        <v>0</v>
      </c>
      <c r="J146" s="500">
        <f>'Pro 3'!J329/1000</f>
        <v>0</v>
      </c>
      <c r="L146" t="s">
        <v>912</v>
      </c>
    </row>
    <row r="149" spans="2:22" s="426" customFormat="1" x14ac:dyDescent="0.3"/>
    <row r="150" spans="2:22" x14ac:dyDescent="0.3">
      <c r="B150" s="360" t="s">
        <v>368</v>
      </c>
    </row>
    <row r="152" spans="2:22" x14ac:dyDescent="0.3">
      <c r="B152" s="360" t="s">
        <v>413</v>
      </c>
      <c r="O152" s="360" t="s">
        <v>913</v>
      </c>
    </row>
    <row r="156" spans="2:22" x14ac:dyDescent="0.3">
      <c r="E156" s="360" t="s">
        <v>914</v>
      </c>
      <c r="Q156" s="360" t="s">
        <v>914</v>
      </c>
      <c r="R156" s="360"/>
    </row>
    <row r="158" spans="2:22" ht="15.6" x14ac:dyDescent="0.3">
      <c r="C158" t="s">
        <v>915</v>
      </c>
      <c r="E158" s="496">
        <v>2023</v>
      </c>
      <c r="F158" s="496">
        <v>2024</v>
      </c>
      <c r="G158" s="496">
        <v>2025</v>
      </c>
      <c r="H158" s="497" t="s">
        <v>815</v>
      </c>
      <c r="I158" s="497" t="s">
        <v>816</v>
      </c>
      <c r="J158" t="s">
        <v>916</v>
      </c>
      <c r="O158" t="s">
        <v>915</v>
      </c>
      <c r="Q158" s="496">
        <v>2023</v>
      </c>
      <c r="R158" s="496">
        <v>2024</v>
      </c>
      <c r="S158" s="496">
        <v>2025</v>
      </c>
      <c r="T158" s="496" t="s">
        <v>917</v>
      </c>
      <c r="U158" s="496" t="s">
        <v>918</v>
      </c>
    </row>
    <row r="160" spans="2:22" x14ac:dyDescent="0.3">
      <c r="C160">
        <f>Public!D182</f>
        <v>0</v>
      </c>
      <c r="E160" s="500">
        <f>'Pro 3'!G24</f>
        <v>0</v>
      </c>
      <c r="F160" s="500">
        <f>'Pro 3'!H24</f>
        <v>0</v>
      </c>
      <c r="G160" s="500">
        <f>'Pro 3'!I24</f>
        <v>0</v>
      </c>
      <c r="H160" s="500">
        <f>'Pro 3'!J24</f>
        <v>0</v>
      </c>
      <c r="I160" s="500">
        <f>'Pro 3'!K24</f>
        <v>0</v>
      </c>
      <c r="J160" t="s">
        <v>919</v>
      </c>
      <c r="O160">
        <f>Public!D182</f>
        <v>0</v>
      </c>
      <c r="Q160" s="500">
        <f>'Pro 3'!G47</f>
        <v>0</v>
      </c>
      <c r="R160" s="500">
        <f>'Pro 3'!H47</f>
        <v>0</v>
      </c>
      <c r="S160" s="500">
        <f>'Pro 3'!I47</f>
        <v>0</v>
      </c>
      <c r="T160" s="500">
        <f>'Pro 3'!J47</f>
        <v>0</v>
      </c>
      <c r="U160" s="500">
        <f>'Pro 3'!K47</f>
        <v>0</v>
      </c>
      <c r="V160" s="500"/>
    </row>
    <row r="161" spans="2:22" x14ac:dyDescent="0.3">
      <c r="C161">
        <f>Public!D183</f>
        <v>0</v>
      </c>
      <c r="E161" s="500">
        <f>'Pro 3'!G25</f>
        <v>0</v>
      </c>
      <c r="F161" s="500">
        <f>'Pro 3'!H25</f>
        <v>0</v>
      </c>
      <c r="G161" s="500">
        <f>'Pro 3'!I25</f>
        <v>0</v>
      </c>
      <c r="H161" s="500">
        <f>'Pro 3'!J25</f>
        <v>0</v>
      </c>
      <c r="I161" s="500">
        <f>'Pro 3'!K25</f>
        <v>0</v>
      </c>
      <c r="J161" t="s">
        <v>920</v>
      </c>
      <c r="O161">
        <f>Public!D183</f>
        <v>0</v>
      </c>
      <c r="Q161" s="500">
        <f>'Pro 3'!G48</f>
        <v>0</v>
      </c>
      <c r="R161" s="500">
        <f>'Pro 3'!H48</f>
        <v>0</v>
      </c>
      <c r="S161" s="500">
        <f>'Pro 3'!I48</f>
        <v>0</v>
      </c>
      <c r="T161" s="500">
        <f>'Pro 3'!J48</f>
        <v>0</v>
      </c>
      <c r="U161" s="500">
        <f>'Pro 3'!K48</f>
        <v>0</v>
      </c>
      <c r="V161" s="500"/>
    </row>
    <row r="162" spans="2:22" x14ac:dyDescent="0.3">
      <c r="C162">
        <f>Public!D184</f>
        <v>0</v>
      </c>
      <c r="E162" s="500">
        <f>'Pro 3'!G26</f>
        <v>0</v>
      </c>
      <c r="F162" s="500">
        <f>'Pro 3'!H26</f>
        <v>0</v>
      </c>
      <c r="G162" s="500">
        <f>'Pro 3'!I26</f>
        <v>0</v>
      </c>
      <c r="H162" s="500">
        <f>'Pro 3'!J26</f>
        <v>0</v>
      </c>
      <c r="I162" s="500">
        <f>'Pro 3'!K26</f>
        <v>0</v>
      </c>
      <c r="J162" t="s">
        <v>921</v>
      </c>
      <c r="O162">
        <f>Public!D184</f>
        <v>0</v>
      </c>
      <c r="Q162" s="500">
        <f>'Pro 3'!G49</f>
        <v>0</v>
      </c>
      <c r="R162" s="500">
        <f>'Pro 3'!H49</f>
        <v>0</v>
      </c>
      <c r="S162" s="500">
        <f>'Pro 3'!I49</f>
        <v>0</v>
      </c>
      <c r="T162" s="500">
        <f>'Pro 3'!J49</f>
        <v>0</v>
      </c>
      <c r="U162" s="500">
        <f>'Pro 3'!K49</f>
        <v>0</v>
      </c>
      <c r="V162" s="500"/>
    </row>
    <row r="163" spans="2:22" x14ac:dyDescent="0.3">
      <c r="C163" t="s">
        <v>922</v>
      </c>
      <c r="E163" s="500">
        <f>'Pro 3'!G27</f>
        <v>0</v>
      </c>
      <c r="F163" s="500">
        <f>'Pro 3'!H27</f>
        <v>0</v>
      </c>
      <c r="G163" s="500">
        <f>'Pro 3'!I27</f>
        <v>0</v>
      </c>
      <c r="H163" s="500">
        <f>'Pro 3'!J27</f>
        <v>0</v>
      </c>
      <c r="I163" s="500">
        <f>'Pro 3'!K27</f>
        <v>0</v>
      </c>
      <c r="J163" t="s">
        <v>59</v>
      </c>
      <c r="O163" t="s">
        <v>922</v>
      </c>
      <c r="Q163" s="500">
        <f>'Pro 3'!G50</f>
        <v>0</v>
      </c>
      <c r="R163" s="500">
        <f>'Pro 3'!H50</f>
        <v>0</v>
      </c>
      <c r="S163" s="500">
        <f>'Pro 3'!I50</f>
        <v>0</v>
      </c>
      <c r="T163" s="500">
        <f>'Pro 3'!J50</f>
        <v>0</v>
      </c>
      <c r="U163" s="500">
        <f>'Pro 3'!K50</f>
        <v>0</v>
      </c>
      <c r="V163" s="500"/>
    </row>
    <row r="165" spans="2:22" s="426" customFormat="1" x14ac:dyDescent="0.3"/>
    <row r="166" spans="2:22" x14ac:dyDescent="0.3">
      <c r="B166" s="360" t="s">
        <v>923</v>
      </c>
    </row>
    <row r="167" spans="2:22" ht="96.6" x14ac:dyDescent="0.3">
      <c r="D167" s="511" t="s">
        <v>924</v>
      </c>
      <c r="E167" s="511" t="s">
        <v>925</v>
      </c>
      <c r="F167" s="511" t="s">
        <v>926</v>
      </c>
      <c r="G167" s="511" t="s">
        <v>927</v>
      </c>
      <c r="H167" s="511" t="s">
        <v>928</v>
      </c>
      <c r="I167" s="511" t="s">
        <v>929</v>
      </c>
    </row>
    <row r="168" spans="2:22" x14ac:dyDescent="0.3">
      <c r="D168" s="512" t="str">
        <f>IF(OR('Pro 4'!$B22="YES",'Pro 4'!$B22="Oui"),"X","-")</f>
        <v>-</v>
      </c>
      <c r="E168" s="512" t="str">
        <f>IF(OR('Pro 4'!$B32="YES",'Pro 4'!$B32="Oui"),"X","-")</f>
        <v>-</v>
      </c>
      <c r="F168" s="512" t="str">
        <f>IF(OR('Pro 4'!$B42="YES",'Pro 4'!$B42="Oui"),"X","-")</f>
        <v>-</v>
      </c>
      <c r="G168" s="512" t="str">
        <f>IF(OR('Pro 4'!$B52="YES",'Pro 4'!$B52="Oui"),"X","-")</f>
        <v>-</v>
      </c>
      <c r="H168" s="512" t="str">
        <f>IF(OR('Pro 4'!$B62="YES",'Pro 4'!$B62="Oui"),"X","-")</f>
        <v>-</v>
      </c>
      <c r="I168" s="512" t="str">
        <f>IF(OR('Pro 4'!$B72="YES",'Pro 4'!$B72="Oui"),"X","-")</f>
        <v>-</v>
      </c>
    </row>
    <row r="170" spans="2:22" ht="124.2" x14ac:dyDescent="0.3">
      <c r="D170" s="511" t="s">
        <v>930</v>
      </c>
      <c r="E170" s="511" t="s">
        <v>931</v>
      </c>
      <c r="F170" s="511" t="s">
        <v>932</v>
      </c>
      <c r="G170" s="511" t="s">
        <v>933</v>
      </c>
      <c r="H170" s="511" t="s">
        <v>934</v>
      </c>
    </row>
    <row r="171" spans="2:22" x14ac:dyDescent="0.3">
      <c r="D171" s="512" t="str">
        <f>IF(OR('Pro 4'!$B82="YES",'Pro 4'!$B82="Oui"),"X","-")</f>
        <v>-</v>
      </c>
      <c r="E171" s="512" t="str">
        <f>IF(OR('Pro 4'!$B92="YES",'Pro 4'!$B92="Oui"),"X","-")</f>
        <v>-</v>
      </c>
      <c r="F171" s="512" t="str">
        <f>IF(OR('Pro 4'!$B102="YES",'Pro 4'!$B102="Oui"),"X","-")</f>
        <v>-</v>
      </c>
      <c r="G171" s="512" t="str">
        <f>IF(OR('Pro 4'!$B112="YES",'Pro 4'!$B112="Oui"),"X","-")</f>
        <v>-</v>
      </c>
      <c r="H171" s="512" t="str">
        <f>IF(OR('Pro 4'!$B122="YES",'Pro 4'!$B122="Oui"),"X","-")</f>
        <v>-</v>
      </c>
    </row>
    <row r="174" spans="2:22" s="426" customFormat="1" x14ac:dyDescent="0.3"/>
    <row r="176" spans="2:22" x14ac:dyDescent="0.3">
      <c r="B176" s="360"/>
    </row>
  </sheetData>
  <sheetProtection algorithmName="SHA-512" hashValue="MlpmHEUF8bplfcRz51adIN2ASwIvRwWSZONUF38zdpF99FuwxJ2YqE9aANeHodNcr7MwDkla1Kq3ECjCy8FFsQ==" saltValue="aT3yrIkwssR8DfTdHbX7/g==" spinCount="100000" sheet="1" objects="1" scenarios="1" selectLockedCells="1"/>
  <mergeCells count="4">
    <mergeCell ref="B3:B4"/>
    <mergeCell ref="B20:B21"/>
    <mergeCell ref="AD22:AH22"/>
    <mergeCell ref="H144:J144"/>
  </mergeCells>
  <conditionalFormatting sqref="AE26">
    <cfRule type="containsText" dxfId="7" priority="7" operator="containsText" text="FALSE">
      <formula>NOT(ISERROR(SEARCH("FALSE",AE26)))</formula>
    </cfRule>
    <cfRule type="containsText" dxfId="6" priority="8" operator="containsText" text="TRUE">
      <formula>NOT(ISERROR(SEARCH("TRUE",AE26)))</formula>
    </cfRule>
  </conditionalFormatting>
  <conditionalFormatting sqref="AE30">
    <cfRule type="containsText" dxfId="5" priority="5" operator="containsText" text="FALSE">
      <formula>NOT(ISERROR(SEARCH("FALSE",AE30)))</formula>
    </cfRule>
    <cfRule type="containsText" dxfId="4" priority="6" operator="containsText" text="TRUE">
      <formula>NOT(ISERROR(SEARCH("TRUE",AE30)))</formula>
    </cfRule>
  </conditionalFormatting>
  <conditionalFormatting sqref="AH26">
    <cfRule type="containsText" dxfId="3" priority="3" operator="containsText" text="FALSE">
      <formula>NOT(ISERROR(SEARCH("FALSE",AH26)))</formula>
    </cfRule>
    <cfRule type="containsText" dxfId="2" priority="4" operator="containsText" text="TRUE">
      <formula>NOT(ISERROR(SEARCH("TRUE",AH26)))</formula>
    </cfRule>
  </conditionalFormatting>
  <conditionalFormatting sqref="AH30">
    <cfRule type="containsText" dxfId="1" priority="1" operator="containsText" text="FALSE">
      <formula>NOT(ISERROR(SEARCH("FALSE",AH30)))</formula>
    </cfRule>
    <cfRule type="containsText" dxfId="0" priority="2" operator="containsText" text="TRUE">
      <formula>NOT(ISERROR(SEARCH("TRUE",AH30)))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AD1-658C-4604-A97C-C0A5A63AB73C}">
  <sheetPr>
    <tabColor theme="8" tint="-0.499984740745262"/>
  </sheetPr>
  <dimension ref="A1:D77"/>
  <sheetViews>
    <sheetView workbookViewId="0"/>
  </sheetViews>
  <sheetFormatPr defaultRowHeight="14.4" x14ac:dyDescent="0.3"/>
  <cols>
    <col min="1" max="1" width="13.44140625" customWidth="1"/>
    <col min="2" max="2" width="15.5546875" customWidth="1"/>
    <col min="3" max="3" width="10.44140625" customWidth="1"/>
    <col min="4" max="4" width="31.5546875" customWidth="1"/>
  </cols>
  <sheetData>
    <row r="1" spans="1:4" s="515" customFormat="1" ht="12" x14ac:dyDescent="0.3">
      <c r="A1" s="513" t="s">
        <v>935</v>
      </c>
      <c r="B1" s="513" t="s">
        <v>936</v>
      </c>
      <c r="C1" s="513" t="s">
        <v>937</v>
      </c>
      <c r="D1" s="514" t="s">
        <v>938</v>
      </c>
    </row>
    <row r="2" spans="1:4" x14ac:dyDescent="0.3">
      <c r="A2">
        <f>Intro!$E$83</f>
        <v>0</v>
      </c>
      <c r="B2" t="s">
        <v>939</v>
      </c>
      <c r="C2">
        <v>1</v>
      </c>
      <c r="D2">
        <f>Public!B20</f>
        <v>0</v>
      </c>
    </row>
    <row r="3" spans="1:4" x14ac:dyDescent="0.3">
      <c r="A3">
        <f>Intro!$E$83</f>
        <v>0</v>
      </c>
      <c r="B3" t="s">
        <v>939</v>
      </c>
      <c r="C3">
        <v>3</v>
      </c>
      <c r="D3">
        <f>Public!B62</f>
        <v>0</v>
      </c>
    </row>
    <row r="4" spans="1:4" x14ac:dyDescent="0.3">
      <c r="A4">
        <f>Intro!$E$83</f>
        <v>0</v>
      </c>
      <c r="B4" t="s">
        <v>939</v>
      </c>
      <c r="C4">
        <v>4</v>
      </c>
      <c r="D4">
        <f>Public!B75</f>
        <v>0</v>
      </c>
    </row>
    <row r="5" spans="1:4" x14ac:dyDescent="0.3">
      <c r="A5">
        <f>Intro!$E$83</f>
        <v>0</v>
      </c>
      <c r="B5" t="s">
        <v>939</v>
      </c>
      <c r="C5">
        <v>7</v>
      </c>
      <c r="D5">
        <f>Public!B156</f>
        <v>0</v>
      </c>
    </row>
    <row r="6" spans="1:4" x14ac:dyDescent="0.3">
      <c r="A6">
        <f>Intro!$E$83</f>
        <v>0</v>
      </c>
      <c r="B6" t="s">
        <v>939</v>
      </c>
      <c r="C6">
        <v>8</v>
      </c>
      <c r="D6">
        <f>Public!B169</f>
        <v>0</v>
      </c>
    </row>
    <row r="7" spans="1:4" x14ac:dyDescent="0.3">
      <c r="A7">
        <f>Intro!$E$83</f>
        <v>0</v>
      </c>
      <c r="B7" t="s">
        <v>939</v>
      </c>
      <c r="C7">
        <v>10</v>
      </c>
      <c r="D7">
        <f>Public!B190</f>
        <v>0</v>
      </c>
    </row>
    <row r="8" spans="1:4" x14ac:dyDescent="0.3">
      <c r="A8">
        <f>Intro!$E$83</f>
        <v>0</v>
      </c>
      <c r="B8" t="s">
        <v>939</v>
      </c>
      <c r="C8">
        <v>11</v>
      </c>
      <c r="D8">
        <f>Public!B203</f>
        <v>0</v>
      </c>
    </row>
    <row r="9" spans="1:4" x14ac:dyDescent="0.3">
      <c r="A9">
        <f>Intro!$E$83</f>
        <v>0</v>
      </c>
      <c r="B9" t="s">
        <v>939</v>
      </c>
      <c r="C9">
        <v>13</v>
      </c>
      <c r="D9">
        <f>Public!B239</f>
        <v>0</v>
      </c>
    </row>
    <row r="10" spans="1:4" x14ac:dyDescent="0.3">
      <c r="A10">
        <f>Intro!$E$83</f>
        <v>0</v>
      </c>
      <c r="B10" t="s">
        <v>939</v>
      </c>
      <c r="C10">
        <v>14</v>
      </c>
      <c r="D10">
        <f>Public!B253</f>
        <v>0</v>
      </c>
    </row>
    <row r="11" spans="1:4" x14ac:dyDescent="0.3">
      <c r="A11">
        <f>Intro!$E$83</f>
        <v>0</v>
      </c>
      <c r="B11" t="s">
        <v>939</v>
      </c>
      <c r="C11">
        <v>15</v>
      </c>
      <c r="D11">
        <f>Public!B266</f>
        <v>0</v>
      </c>
    </row>
    <row r="12" spans="1:4" x14ac:dyDescent="0.3">
      <c r="A12">
        <f>Intro!$E$83</f>
        <v>0</v>
      </c>
      <c r="B12" t="s">
        <v>939</v>
      </c>
      <c r="C12">
        <v>16</v>
      </c>
      <c r="D12">
        <f>Public!B281</f>
        <v>0</v>
      </c>
    </row>
    <row r="13" spans="1:4" x14ac:dyDescent="0.3">
      <c r="A13">
        <f>Intro!$E$83</f>
        <v>0</v>
      </c>
      <c r="B13" t="s">
        <v>939</v>
      </c>
      <c r="C13">
        <v>17</v>
      </c>
      <c r="D13">
        <f>Public!B294</f>
        <v>0</v>
      </c>
    </row>
    <row r="14" spans="1:4" x14ac:dyDescent="0.3">
      <c r="A14">
        <f>Intro!$E$83</f>
        <v>0</v>
      </c>
      <c r="B14" t="s">
        <v>939</v>
      </c>
      <c r="C14">
        <v>18</v>
      </c>
      <c r="D14">
        <f>Public!B307</f>
        <v>0</v>
      </c>
    </row>
    <row r="15" spans="1:4" x14ac:dyDescent="0.3">
      <c r="A15">
        <f>Intro!$E$83</f>
        <v>0</v>
      </c>
      <c r="B15" t="s">
        <v>939</v>
      </c>
      <c r="C15">
        <v>19</v>
      </c>
      <c r="D15">
        <f>Public!B321</f>
        <v>0</v>
      </c>
    </row>
    <row r="16" spans="1:4" x14ac:dyDescent="0.3">
      <c r="A16">
        <f>Intro!$E$83</f>
        <v>0</v>
      </c>
      <c r="B16" t="s">
        <v>939</v>
      </c>
      <c r="C16">
        <v>20</v>
      </c>
      <c r="D16">
        <f>Public!B336</f>
        <v>0</v>
      </c>
    </row>
    <row r="17" spans="1:4" x14ac:dyDescent="0.3">
      <c r="A17">
        <f>Intro!$E$83</f>
        <v>0</v>
      </c>
      <c r="B17" t="s">
        <v>939</v>
      </c>
      <c r="C17">
        <v>21</v>
      </c>
      <c r="D17">
        <f>Public!B349</f>
        <v>0</v>
      </c>
    </row>
    <row r="18" spans="1:4" x14ac:dyDescent="0.3">
      <c r="A18">
        <f>Intro!$E$83</f>
        <v>0</v>
      </c>
      <c r="B18" t="s">
        <v>939</v>
      </c>
      <c r="C18">
        <v>22</v>
      </c>
      <c r="D18">
        <f>Public!B363</f>
        <v>0</v>
      </c>
    </row>
    <row r="19" spans="1:4" x14ac:dyDescent="0.3">
      <c r="A19">
        <f>Intro!$E$83</f>
        <v>0</v>
      </c>
      <c r="B19" t="s">
        <v>939</v>
      </c>
      <c r="C19">
        <v>23</v>
      </c>
      <c r="D19">
        <f>Public!B377</f>
        <v>0</v>
      </c>
    </row>
    <row r="20" spans="1:4" x14ac:dyDescent="0.3">
      <c r="A20">
        <f>Intro!$E$83</f>
        <v>0</v>
      </c>
      <c r="B20" t="s">
        <v>939</v>
      </c>
      <c r="C20">
        <v>24</v>
      </c>
      <c r="D20">
        <f>Public!B396</f>
        <v>0</v>
      </c>
    </row>
    <row r="21" spans="1:4" x14ac:dyDescent="0.3">
      <c r="A21">
        <f>Intro!$E$83</f>
        <v>0</v>
      </c>
      <c r="B21" t="s">
        <v>939</v>
      </c>
      <c r="C21">
        <v>25</v>
      </c>
      <c r="D21">
        <f>Public!B409</f>
        <v>0</v>
      </c>
    </row>
    <row r="22" spans="1:4" x14ac:dyDescent="0.3">
      <c r="A22">
        <f>Intro!$E$83</f>
        <v>0</v>
      </c>
      <c r="B22" t="s">
        <v>939</v>
      </c>
      <c r="C22">
        <v>26</v>
      </c>
      <c r="D22">
        <f>Public!B425</f>
        <v>0</v>
      </c>
    </row>
    <row r="23" spans="1:4" x14ac:dyDescent="0.3">
      <c r="A23">
        <f>Intro!$E$83</f>
        <v>0</v>
      </c>
      <c r="B23" t="s">
        <v>939</v>
      </c>
      <c r="C23">
        <v>27</v>
      </c>
      <c r="D23">
        <f>Public!B439</f>
        <v>0</v>
      </c>
    </row>
    <row r="24" spans="1:4" x14ac:dyDescent="0.3">
      <c r="A24">
        <f>Intro!$E$83</f>
        <v>0</v>
      </c>
      <c r="B24" t="s">
        <v>939</v>
      </c>
      <c r="C24">
        <v>28</v>
      </c>
      <c r="D24">
        <f>Public!B453</f>
        <v>0</v>
      </c>
    </row>
    <row r="25" spans="1:4" x14ac:dyDescent="0.3">
      <c r="A25">
        <f>Intro!$E$83</f>
        <v>0</v>
      </c>
      <c r="B25" t="s">
        <v>939</v>
      </c>
      <c r="C25">
        <v>29</v>
      </c>
      <c r="D25" s="516">
        <f>Public!B467</f>
        <v>0</v>
      </c>
    </row>
    <row r="26" spans="1:4" x14ac:dyDescent="0.3">
      <c r="A26">
        <f>Intro!$E$83</f>
        <v>0</v>
      </c>
      <c r="B26" t="s">
        <v>940</v>
      </c>
      <c r="C26" t="s">
        <v>941</v>
      </c>
      <c r="D26">
        <f>AddPub!D13</f>
        <v>0</v>
      </c>
    </row>
    <row r="27" spans="1:4" x14ac:dyDescent="0.3">
      <c r="A27">
        <f>Intro!$E$83</f>
        <v>0</v>
      </c>
      <c r="B27" t="s">
        <v>940</v>
      </c>
      <c r="C27" t="s">
        <v>942</v>
      </c>
      <c r="D27">
        <f>AddPub!D23</f>
        <v>0</v>
      </c>
    </row>
    <row r="28" spans="1:4" x14ac:dyDescent="0.3">
      <c r="A28">
        <f>Intro!$E$83</f>
        <v>0</v>
      </c>
      <c r="B28" t="s">
        <v>940</v>
      </c>
      <c r="C28" t="s">
        <v>943</v>
      </c>
      <c r="D28">
        <f>AddPub!D33</f>
        <v>0</v>
      </c>
    </row>
    <row r="29" spans="1:4" x14ac:dyDescent="0.3">
      <c r="A29">
        <f>Intro!$E$83</f>
        <v>0</v>
      </c>
      <c r="B29" t="s">
        <v>940</v>
      </c>
      <c r="C29" t="s">
        <v>944</v>
      </c>
      <c r="D29">
        <f>AddPub!D43</f>
        <v>0</v>
      </c>
    </row>
    <row r="30" spans="1:4" x14ac:dyDescent="0.3">
      <c r="A30">
        <f>Intro!$E$83</f>
        <v>0</v>
      </c>
      <c r="B30" t="s">
        <v>940</v>
      </c>
      <c r="C30" t="s">
        <v>945</v>
      </c>
      <c r="D30">
        <f>AddPub!D53</f>
        <v>0</v>
      </c>
    </row>
    <row r="31" spans="1:4" x14ac:dyDescent="0.3">
      <c r="A31">
        <f>Intro!$E$83</f>
        <v>0</v>
      </c>
      <c r="B31" t="s">
        <v>946</v>
      </c>
      <c r="D31">
        <f>'Pro 1'!B17</f>
        <v>0</v>
      </c>
    </row>
    <row r="32" spans="1:4" x14ac:dyDescent="0.3">
      <c r="A32">
        <f>Intro!$E$83</f>
        <v>0</v>
      </c>
      <c r="B32" t="s">
        <v>946</v>
      </c>
      <c r="D32">
        <f>'Pro 1'!B30</f>
        <v>0</v>
      </c>
    </row>
    <row r="33" spans="1:4" x14ac:dyDescent="0.3">
      <c r="A33">
        <f>Intro!$E$83</f>
        <v>0</v>
      </c>
      <c r="B33" t="s">
        <v>946</v>
      </c>
      <c r="D33">
        <f>'Pro 1'!B95</f>
        <v>0</v>
      </c>
    </row>
    <row r="34" spans="1:4" x14ac:dyDescent="0.3">
      <c r="A34">
        <f>Intro!$E$83</f>
        <v>0</v>
      </c>
      <c r="B34" t="s">
        <v>946</v>
      </c>
      <c r="D34">
        <f>'Pro 1'!B108</f>
        <v>0</v>
      </c>
    </row>
    <row r="35" spans="1:4" x14ac:dyDescent="0.3">
      <c r="A35">
        <f>Intro!$E$83</f>
        <v>0</v>
      </c>
      <c r="B35" t="s">
        <v>946</v>
      </c>
      <c r="D35">
        <f>'Pro 1'!B121</f>
        <v>0</v>
      </c>
    </row>
    <row r="36" spans="1:4" x14ac:dyDescent="0.3">
      <c r="A36">
        <f>Intro!$E$83</f>
        <v>0</v>
      </c>
      <c r="B36" t="s">
        <v>946</v>
      </c>
      <c r="D36">
        <f>'Pro 1'!B135</f>
        <v>0</v>
      </c>
    </row>
    <row r="37" spans="1:4" x14ac:dyDescent="0.3">
      <c r="A37">
        <f>Intro!$E$83</f>
        <v>0</v>
      </c>
      <c r="B37" t="s">
        <v>946</v>
      </c>
      <c r="D37">
        <f>'Pro 1'!B149</f>
        <v>0</v>
      </c>
    </row>
    <row r="38" spans="1:4" x14ac:dyDescent="0.3">
      <c r="A38">
        <f>Intro!$E$83</f>
        <v>0</v>
      </c>
      <c r="B38" t="s">
        <v>946</v>
      </c>
      <c r="D38">
        <f>'Pro 1'!B163</f>
        <v>0</v>
      </c>
    </row>
    <row r="39" spans="1:4" x14ac:dyDescent="0.3">
      <c r="A39">
        <f>Intro!$E$83</f>
        <v>0</v>
      </c>
      <c r="B39" t="s">
        <v>946</v>
      </c>
      <c r="D39">
        <f>'Pro 1'!B176</f>
        <v>0</v>
      </c>
    </row>
    <row r="40" spans="1:4" x14ac:dyDescent="0.3">
      <c r="A40">
        <f>Intro!$E$83</f>
        <v>0</v>
      </c>
      <c r="B40" t="s">
        <v>947</v>
      </c>
      <c r="D40">
        <f>'Pro 2'!B88</f>
        <v>0</v>
      </c>
    </row>
    <row r="41" spans="1:4" x14ac:dyDescent="0.3">
      <c r="A41">
        <f>Intro!$E$83</f>
        <v>0</v>
      </c>
      <c r="B41" t="s">
        <v>947</v>
      </c>
      <c r="D41">
        <f>'Pro 2'!B102</f>
        <v>0</v>
      </c>
    </row>
    <row r="42" spans="1:4" x14ac:dyDescent="0.3">
      <c r="A42">
        <f>Intro!$E$83</f>
        <v>0</v>
      </c>
      <c r="B42" t="s">
        <v>947</v>
      </c>
      <c r="D42">
        <f>'Pro 2'!B116</f>
        <v>0</v>
      </c>
    </row>
    <row r="43" spans="1:4" x14ac:dyDescent="0.3">
      <c r="A43">
        <f>Intro!$E$83</f>
        <v>0</v>
      </c>
      <c r="B43" t="s">
        <v>947</v>
      </c>
      <c r="D43">
        <f>'Pro 2'!B129</f>
        <v>0</v>
      </c>
    </row>
    <row r="44" spans="1:4" x14ac:dyDescent="0.3">
      <c r="A44">
        <f>Intro!$E$83</f>
        <v>0</v>
      </c>
      <c r="B44" t="s">
        <v>947</v>
      </c>
      <c r="D44">
        <f>'Pro 2'!B142</f>
        <v>0</v>
      </c>
    </row>
    <row r="45" spans="1:4" x14ac:dyDescent="0.3">
      <c r="A45">
        <f>Intro!$E$83</f>
        <v>0</v>
      </c>
      <c r="B45" t="s">
        <v>947</v>
      </c>
      <c r="D45">
        <f>'Pro 2'!B157</f>
        <v>0</v>
      </c>
    </row>
    <row r="46" spans="1:4" x14ac:dyDescent="0.3">
      <c r="A46">
        <f>Intro!$E$83</f>
        <v>0</v>
      </c>
      <c r="B46" t="s">
        <v>947</v>
      </c>
      <c r="D46">
        <f>'Pro 2'!B176</f>
        <v>0</v>
      </c>
    </row>
    <row r="47" spans="1:4" x14ac:dyDescent="0.3">
      <c r="A47">
        <f>Intro!$E$83</f>
        <v>0</v>
      </c>
      <c r="B47" t="s">
        <v>947</v>
      </c>
      <c r="D47">
        <f>'Pro 2'!B190</f>
        <v>0</v>
      </c>
    </row>
    <row r="48" spans="1:4" x14ac:dyDescent="0.3">
      <c r="A48">
        <f>Intro!$E$83</f>
        <v>0</v>
      </c>
      <c r="B48" t="s">
        <v>947</v>
      </c>
      <c r="D48">
        <f>'Pro 2'!B204</f>
        <v>0</v>
      </c>
    </row>
    <row r="49" spans="1:4" x14ac:dyDescent="0.3">
      <c r="A49">
        <f>Intro!$E$83</f>
        <v>0</v>
      </c>
      <c r="B49" t="s">
        <v>947</v>
      </c>
      <c r="D49">
        <f>'Pro 2'!B218</f>
        <v>0</v>
      </c>
    </row>
    <row r="50" spans="1:4" x14ac:dyDescent="0.3">
      <c r="A50">
        <f>Intro!$E$83</f>
        <v>0</v>
      </c>
      <c r="B50" t="s">
        <v>947</v>
      </c>
      <c r="D50">
        <f>'Pro 2'!B232</f>
        <v>0</v>
      </c>
    </row>
    <row r="51" spans="1:4" x14ac:dyDescent="0.3">
      <c r="A51">
        <f>Intro!$E$83</f>
        <v>0</v>
      </c>
      <c r="B51" t="s">
        <v>948</v>
      </c>
      <c r="C51" t="s">
        <v>949</v>
      </c>
      <c r="D51">
        <f>'Pro 3'!B35</f>
        <v>0</v>
      </c>
    </row>
    <row r="52" spans="1:4" x14ac:dyDescent="0.3">
      <c r="A52">
        <f>Intro!$E$83</f>
        <v>0</v>
      </c>
      <c r="B52" t="s">
        <v>948</v>
      </c>
      <c r="C52" t="s">
        <v>950</v>
      </c>
      <c r="D52">
        <f>'Pro 3'!B58</f>
        <v>0</v>
      </c>
    </row>
    <row r="53" spans="1:4" x14ac:dyDescent="0.3">
      <c r="A53">
        <f>Intro!$E$83</f>
        <v>0</v>
      </c>
      <c r="B53" t="s">
        <v>948</v>
      </c>
      <c r="C53">
        <v>4</v>
      </c>
      <c r="D53">
        <f>'Pro 3'!B71</f>
        <v>0</v>
      </c>
    </row>
    <row r="54" spans="1:4" x14ac:dyDescent="0.3">
      <c r="B54" t="s">
        <v>948</v>
      </c>
      <c r="C54" t="s">
        <v>951</v>
      </c>
      <c r="D54">
        <f>'Pro 3'!B84</f>
        <v>0</v>
      </c>
    </row>
    <row r="55" spans="1:4" x14ac:dyDescent="0.3">
      <c r="B55" t="s">
        <v>948</v>
      </c>
      <c r="C55" t="s">
        <v>952</v>
      </c>
      <c r="D55">
        <f>'Pro 3'!B215</f>
        <v>0</v>
      </c>
    </row>
    <row r="56" spans="1:4" x14ac:dyDescent="0.3">
      <c r="B56" t="s">
        <v>948</v>
      </c>
      <c r="C56" t="s">
        <v>953</v>
      </c>
      <c r="D56">
        <f>'Pro 3'!B244</f>
        <v>0</v>
      </c>
    </row>
    <row r="57" spans="1:4" x14ac:dyDescent="0.3">
      <c r="B57" t="s">
        <v>948</v>
      </c>
      <c r="C57">
        <v>9</v>
      </c>
      <c r="D57">
        <f>'Pro 3'!B271</f>
        <v>0</v>
      </c>
    </row>
    <row r="58" spans="1:4" x14ac:dyDescent="0.3">
      <c r="B58" t="s">
        <v>948</v>
      </c>
      <c r="C58">
        <v>11</v>
      </c>
      <c r="D58">
        <f>'Pro 3'!B313</f>
        <v>0</v>
      </c>
    </row>
    <row r="59" spans="1:4" x14ac:dyDescent="0.3">
      <c r="A59">
        <f>Intro!$E$83</f>
        <v>0</v>
      </c>
      <c r="B59" t="s">
        <v>948</v>
      </c>
      <c r="D59">
        <f>'Pro 3'!B336</f>
        <v>0</v>
      </c>
    </row>
    <row r="60" spans="1:4" x14ac:dyDescent="0.3">
      <c r="A60">
        <f>Intro!$E$83</f>
        <v>0</v>
      </c>
      <c r="B60" t="s">
        <v>948</v>
      </c>
      <c r="D60">
        <f>'Pro 3'!B398</f>
        <v>0</v>
      </c>
    </row>
    <row r="61" spans="1:4" x14ac:dyDescent="0.3">
      <c r="A61">
        <f>Intro!$E$83</f>
        <v>0</v>
      </c>
      <c r="B61" t="s">
        <v>948</v>
      </c>
      <c r="D61">
        <f>'Pro 3'!B409</f>
        <v>0</v>
      </c>
    </row>
    <row r="62" spans="1:4" x14ac:dyDescent="0.3">
      <c r="A62">
        <f>Intro!$E$83</f>
        <v>0</v>
      </c>
      <c r="B62" t="s">
        <v>954</v>
      </c>
      <c r="D62">
        <f>'Pro 4'!D18</f>
        <v>0</v>
      </c>
    </row>
    <row r="63" spans="1:4" x14ac:dyDescent="0.3">
      <c r="A63">
        <f>Intro!$E$83</f>
        <v>0</v>
      </c>
      <c r="B63" t="s">
        <v>954</v>
      </c>
      <c r="D63">
        <f>'Pro 4'!D28</f>
        <v>0</v>
      </c>
    </row>
    <row r="64" spans="1:4" x14ac:dyDescent="0.3">
      <c r="A64">
        <f>Intro!$E$83</f>
        <v>0</v>
      </c>
      <c r="B64" t="s">
        <v>954</v>
      </c>
      <c r="D64">
        <f>'Pro 4'!D38</f>
        <v>0</v>
      </c>
    </row>
    <row r="65" spans="1:4" x14ac:dyDescent="0.3">
      <c r="A65">
        <f>Intro!$E$83</f>
        <v>0</v>
      </c>
      <c r="B65" t="s">
        <v>954</v>
      </c>
      <c r="D65">
        <f>'Pro 4'!D48</f>
        <v>0</v>
      </c>
    </row>
    <row r="66" spans="1:4" x14ac:dyDescent="0.3">
      <c r="A66">
        <f>Intro!$E$83</f>
        <v>0</v>
      </c>
      <c r="B66" t="s">
        <v>954</v>
      </c>
      <c r="D66">
        <f>'Pro 4'!D58</f>
        <v>0</v>
      </c>
    </row>
    <row r="67" spans="1:4" x14ac:dyDescent="0.3">
      <c r="A67">
        <f>Intro!$E$83</f>
        <v>0</v>
      </c>
      <c r="B67" t="s">
        <v>954</v>
      </c>
      <c r="D67">
        <f>'Pro 4'!D68</f>
        <v>0</v>
      </c>
    </row>
    <row r="68" spans="1:4" x14ac:dyDescent="0.3">
      <c r="A68">
        <f>Intro!$E$83</f>
        <v>0</v>
      </c>
      <c r="B68" t="s">
        <v>954</v>
      </c>
      <c r="D68">
        <f>'Pro 4'!D78</f>
        <v>0</v>
      </c>
    </row>
    <row r="69" spans="1:4" x14ac:dyDescent="0.3">
      <c r="A69">
        <f>Intro!$E$83</f>
        <v>0</v>
      </c>
      <c r="B69" t="s">
        <v>954</v>
      </c>
      <c r="D69">
        <f>'Pro 4'!D88</f>
        <v>0</v>
      </c>
    </row>
    <row r="70" spans="1:4" x14ac:dyDescent="0.3">
      <c r="A70">
        <f>Intro!$E$83</f>
        <v>0</v>
      </c>
      <c r="B70" t="s">
        <v>954</v>
      </c>
      <c r="D70">
        <f>'Pro 4'!D98</f>
        <v>0</v>
      </c>
    </row>
    <row r="71" spans="1:4" x14ac:dyDescent="0.3">
      <c r="A71">
        <f>Intro!$E$83</f>
        <v>0</v>
      </c>
      <c r="B71" t="s">
        <v>954</v>
      </c>
      <c r="D71">
        <f>'Pro 4'!D108</f>
        <v>0</v>
      </c>
    </row>
    <row r="72" spans="1:4" x14ac:dyDescent="0.3">
      <c r="A72">
        <f>Intro!$E$83</f>
        <v>0</v>
      </c>
      <c r="B72" t="s">
        <v>954</v>
      </c>
      <c r="D72">
        <f>'Pro 4'!D118</f>
        <v>0</v>
      </c>
    </row>
    <row r="73" spans="1:4" x14ac:dyDescent="0.3">
      <c r="A73">
        <f>Intro!$E$83</f>
        <v>0</v>
      </c>
      <c r="B73" t="s">
        <v>955</v>
      </c>
      <c r="C73" t="s">
        <v>956</v>
      </c>
      <c r="D73">
        <f>AddPro!D13</f>
        <v>0</v>
      </c>
    </row>
    <row r="74" spans="1:4" x14ac:dyDescent="0.3">
      <c r="A74">
        <f>Intro!$E$83</f>
        <v>0</v>
      </c>
      <c r="B74" t="s">
        <v>955</v>
      </c>
      <c r="C74" t="s">
        <v>957</v>
      </c>
      <c r="D74">
        <f>AddPro!D23</f>
        <v>0</v>
      </c>
    </row>
    <row r="75" spans="1:4" x14ac:dyDescent="0.3">
      <c r="A75">
        <f>Intro!$E$83</f>
        <v>0</v>
      </c>
      <c r="B75" t="s">
        <v>955</v>
      </c>
      <c r="C75" t="s">
        <v>958</v>
      </c>
      <c r="D75">
        <f>AddPro!D33</f>
        <v>0</v>
      </c>
    </row>
    <row r="76" spans="1:4" x14ac:dyDescent="0.3">
      <c r="A76">
        <f>Intro!$E$83</f>
        <v>0</v>
      </c>
      <c r="B76" t="s">
        <v>955</v>
      </c>
      <c r="C76" t="s">
        <v>959</v>
      </c>
      <c r="D76">
        <f>AddPro!D43</f>
        <v>0</v>
      </c>
    </row>
    <row r="77" spans="1:4" x14ac:dyDescent="0.3">
      <c r="A77">
        <f>Intro!$E$83</f>
        <v>0</v>
      </c>
      <c r="B77" t="s">
        <v>955</v>
      </c>
      <c r="C77" t="s">
        <v>960</v>
      </c>
      <c r="D77">
        <f>AddPro!D53</f>
        <v>0</v>
      </c>
    </row>
  </sheetData>
  <sheetProtection algorithmName="SHA-512" hashValue="FtnDkb+gGBgjwyUkKPq9CIjeFpTQA0X7zrVD//eFudZkGzgUPNEit74kacNFozFFmnA90mZzPFRdsBqBpjzHCQ==" saltValue="WZzULhwTC37Eg7qVJNhv8Q==" spinCount="100000" sheet="1" objects="1" scenarios="1" select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showGridLines="0" topLeftCell="A25" zoomScaleNormal="100" workbookViewId="0">
      <selection activeCell="D39" sqref="D39"/>
    </sheetView>
  </sheetViews>
  <sheetFormatPr defaultColWidth="9.44140625" defaultRowHeight="13.8" x14ac:dyDescent="0.3"/>
  <cols>
    <col min="1" max="2" width="9.44140625" style="48"/>
    <col min="3" max="3" width="12.44140625" style="48" customWidth="1"/>
    <col min="4" max="4" width="57.5546875" style="48" customWidth="1"/>
    <col min="5" max="15" width="9.44140625" style="48"/>
    <col min="16" max="16" width="24" style="48" customWidth="1"/>
    <col min="17" max="16384" width="9.44140625" style="48"/>
  </cols>
  <sheetData>
    <row r="3" spans="4:27" x14ac:dyDescent="0.3">
      <c r="D3" s="109" t="s">
        <v>352</v>
      </c>
      <c r="E3" s="51" t="s">
        <v>353</v>
      </c>
      <c r="F3" s="51"/>
      <c r="G3" s="51"/>
      <c r="H3" s="51"/>
      <c r="I3" s="51"/>
      <c r="J3" s="51"/>
      <c r="K3" s="51" t="s">
        <v>38</v>
      </c>
      <c r="L3" s="51"/>
      <c r="M3" s="51"/>
      <c r="N3" s="51"/>
      <c r="O3" s="51"/>
      <c r="P3" s="51"/>
      <c r="Q3" s="51"/>
      <c r="R3" s="51"/>
      <c r="S3" s="52"/>
    </row>
    <row r="4" spans="4:27" x14ac:dyDescent="0.3">
      <c r="D4" s="54"/>
      <c r="E4" s="92"/>
      <c r="F4" s="92">
        <v>2022</v>
      </c>
      <c r="G4" s="92">
        <v>2023</v>
      </c>
      <c r="H4" s="92">
        <v>2024</v>
      </c>
      <c r="I4" s="92"/>
      <c r="J4" s="92"/>
      <c r="K4" s="92"/>
      <c r="L4" s="92">
        <v>2022</v>
      </c>
      <c r="M4" s="92">
        <v>2023</v>
      </c>
      <c r="N4" s="92">
        <v>2024</v>
      </c>
      <c r="O4" s="92"/>
      <c r="P4" s="92"/>
      <c r="Q4" s="92"/>
      <c r="R4" s="92"/>
      <c r="S4" s="55"/>
      <c r="Z4" s="92"/>
      <c r="AA4" s="92"/>
    </row>
    <row r="5" spans="4:27" x14ac:dyDescent="0.3">
      <c r="D5" s="54" t="s">
        <v>355</v>
      </c>
      <c r="E5" s="92"/>
      <c r="F5" s="92"/>
      <c r="G5" s="92"/>
      <c r="H5" s="92"/>
      <c r="I5" s="92"/>
      <c r="J5" s="92" t="s">
        <v>355</v>
      </c>
      <c r="K5" s="92"/>
      <c r="L5" s="92"/>
      <c r="M5" s="92"/>
      <c r="N5" s="92"/>
      <c r="O5" s="92"/>
      <c r="P5" s="92" t="s">
        <v>354</v>
      </c>
      <c r="Q5" s="92"/>
      <c r="R5" s="92"/>
      <c r="S5" s="55"/>
      <c r="Z5" s="92"/>
      <c r="AA5" s="92"/>
    </row>
    <row r="6" spans="4:27" x14ac:dyDescent="0.3">
      <c r="D6" s="54"/>
      <c r="E6" s="92"/>
      <c r="F6" s="92"/>
      <c r="G6" s="92"/>
      <c r="H6" s="92"/>
      <c r="I6" s="92"/>
      <c r="J6" s="92"/>
      <c r="K6" s="92"/>
      <c r="L6" s="92"/>
      <c r="M6" s="92"/>
      <c r="N6" s="92"/>
      <c r="O6" s="92"/>
      <c r="P6" s="92"/>
      <c r="Q6" s="92">
        <v>2022</v>
      </c>
      <c r="R6" s="92">
        <v>2023</v>
      </c>
      <c r="S6" s="55">
        <v>2024</v>
      </c>
      <c r="Z6" s="92"/>
      <c r="AA6" s="92"/>
    </row>
    <row r="7" spans="4:27" ht="14.4" thickBot="1" x14ac:dyDescent="0.35">
      <c r="D7" s="54" t="s">
        <v>357</v>
      </c>
      <c r="E7" s="92"/>
      <c r="F7" s="92"/>
      <c r="G7" s="92"/>
      <c r="H7" s="92"/>
      <c r="I7" s="92"/>
      <c r="J7" s="92" t="s">
        <v>357</v>
      </c>
      <c r="K7" s="92"/>
      <c r="L7" s="92"/>
      <c r="M7" s="92"/>
      <c r="N7" s="92"/>
      <c r="O7" s="92"/>
      <c r="P7" s="92" t="s">
        <v>356</v>
      </c>
      <c r="Q7" s="92"/>
      <c r="R7" s="92"/>
      <c r="S7" s="55"/>
      <c r="Z7" s="92"/>
      <c r="AA7" s="92"/>
    </row>
    <row r="8" spans="4:27" x14ac:dyDescent="0.3">
      <c r="D8" s="54" t="s">
        <v>358</v>
      </c>
      <c r="E8" s="92"/>
      <c r="F8" s="49" t="e">
        <f>'Pro 1'!#REF!</f>
        <v>#REF!</v>
      </c>
      <c r="G8" s="49" t="e">
        <f>'Pro 1'!#REF!</f>
        <v>#REF!</v>
      </c>
      <c r="H8" s="49" t="e">
        <f>'Pro 1'!#REF!</f>
        <v>#REF!</v>
      </c>
      <c r="I8" s="92"/>
      <c r="J8" s="92" t="s">
        <v>358</v>
      </c>
      <c r="K8" s="92"/>
      <c r="L8" s="49" t="e">
        <f>'Pro 1'!#REF!</f>
        <v>#REF!</v>
      </c>
      <c r="M8" s="49" t="e">
        <f>'Pro 1'!#REF!</f>
        <v>#REF!</v>
      </c>
      <c r="N8" s="49" t="e">
        <f>'Pro 1'!#REF!</f>
        <v>#REF!</v>
      </c>
      <c r="O8" s="92"/>
      <c r="P8" s="92" t="s">
        <v>303</v>
      </c>
      <c r="Q8" s="92">
        <f>'Pro 3'!G388</f>
        <v>0</v>
      </c>
      <c r="R8" s="92">
        <f>'Pro 3'!H388</f>
        <v>0</v>
      </c>
      <c r="S8" s="55">
        <f>'Pro 3'!I388</f>
        <v>0</v>
      </c>
      <c r="Z8" s="92"/>
      <c r="AA8" s="92"/>
    </row>
    <row r="9" spans="4:27" x14ac:dyDescent="0.3">
      <c r="D9" s="54"/>
      <c r="E9" s="92"/>
      <c r="F9" s="92"/>
      <c r="G9" s="92"/>
      <c r="H9" s="92"/>
      <c r="I9" s="92"/>
      <c r="J9" s="92"/>
      <c r="K9" s="92"/>
      <c r="L9" s="92"/>
      <c r="M9" s="92"/>
      <c r="N9" s="92"/>
      <c r="O9" s="92"/>
      <c r="P9" s="92" t="s">
        <v>297</v>
      </c>
      <c r="Q9" s="92">
        <f>'Pro 3'!G389</f>
        <v>0</v>
      </c>
      <c r="R9" s="92">
        <f>'Pro 3'!H389</f>
        <v>0</v>
      </c>
      <c r="S9" s="55">
        <f>'Pro 3'!I389</f>
        <v>0</v>
      </c>
      <c r="Z9" s="92"/>
      <c r="AA9" s="92"/>
    </row>
    <row r="10" spans="4:27" x14ac:dyDescent="0.3">
      <c r="D10" s="54" t="s">
        <v>356</v>
      </c>
      <c r="E10" s="92"/>
      <c r="F10" s="92"/>
      <c r="G10" s="92"/>
      <c r="H10" s="92"/>
      <c r="I10" s="92"/>
      <c r="J10" s="92" t="s">
        <v>356</v>
      </c>
      <c r="K10" s="92"/>
      <c r="L10" s="92"/>
      <c r="M10" s="92"/>
      <c r="N10" s="92"/>
      <c r="O10" s="92"/>
      <c r="P10" s="92" t="s">
        <v>359</v>
      </c>
      <c r="Q10" s="92"/>
      <c r="R10" s="92"/>
      <c r="S10" s="55"/>
      <c r="Z10" s="92"/>
      <c r="AA10" s="92"/>
    </row>
    <row r="11" spans="4:27" x14ac:dyDescent="0.3">
      <c r="D11" s="54" t="s">
        <v>124</v>
      </c>
      <c r="E11" s="92"/>
      <c r="F11" s="92">
        <f>'Pro 3'!G23/1000</f>
        <v>0</v>
      </c>
      <c r="G11" s="92">
        <f>'Pro 3'!H23/1000</f>
        <v>0</v>
      </c>
      <c r="H11" s="92">
        <f>'Pro 3'!I23/1000</f>
        <v>0</v>
      </c>
      <c r="I11" s="92"/>
      <c r="J11" s="92" t="s">
        <v>124</v>
      </c>
      <c r="K11" s="92"/>
      <c r="L11" s="92">
        <f>'Pro 3'!G46/1000</f>
        <v>0</v>
      </c>
      <c r="M11" s="92">
        <f>'Pro 3'!H46/1000</f>
        <v>0</v>
      </c>
      <c r="N11" s="92">
        <f>'Pro 3'!I46/1000</f>
        <v>0</v>
      </c>
      <c r="O11" s="92"/>
      <c r="P11" s="92" t="s">
        <v>300</v>
      </c>
      <c r="Q11" s="92">
        <f>'Pro 3'!G391</f>
        <v>0</v>
      </c>
      <c r="R11" s="92">
        <f>'Pro 3'!H391</f>
        <v>0</v>
      </c>
      <c r="S11" s="55">
        <f>'Pro 3'!I391</f>
        <v>0</v>
      </c>
      <c r="Z11" s="92"/>
      <c r="AA11" s="92"/>
    </row>
    <row r="12" spans="4:27" x14ac:dyDescent="0.3">
      <c r="D12" s="54" t="s">
        <v>360</v>
      </c>
      <c r="E12" s="92"/>
      <c r="F12" s="92">
        <f>SUM('Pro 3'!G24:G27)/1000</f>
        <v>0</v>
      </c>
      <c r="G12" s="92">
        <f>SUM('Pro 3'!H24:H27)/1000</f>
        <v>0</v>
      </c>
      <c r="H12" s="92">
        <f>SUM('Pro 3'!I24:I27)/1000</f>
        <v>0</v>
      </c>
      <c r="I12" s="92"/>
      <c r="J12" s="92" t="s">
        <v>360</v>
      </c>
      <c r="K12" s="92"/>
      <c r="L12" s="92">
        <f>SUM('Pro 3'!G47:G50)/1000</f>
        <v>0</v>
      </c>
      <c r="M12" s="92">
        <f>SUM('Pro 3'!H47:H50)/1000</f>
        <v>0</v>
      </c>
      <c r="N12" s="92">
        <f>SUM('Pro 3'!I47:I50)/1000</f>
        <v>0</v>
      </c>
      <c r="O12" s="92"/>
      <c r="P12" s="92" t="s">
        <v>299</v>
      </c>
      <c r="Q12" s="92">
        <f>'Pro 3'!G392</f>
        <v>0</v>
      </c>
      <c r="R12" s="92">
        <f>'Pro 3'!H392</f>
        <v>0</v>
      </c>
      <c r="S12" s="55">
        <f>'Pro 3'!I392</f>
        <v>0</v>
      </c>
      <c r="Z12" s="92"/>
      <c r="AA12" s="92"/>
    </row>
    <row r="13" spans="4:27" x14ac:dyDescent="0.3">
      <c r="D13" s="54" t="s">
        <v>361</v>
      </c>
      <c r="E13" s="92"/>
      <c r="F13" s="92">
        <f>'Pro 3'!G28/1000</f>
        <v>0</v>
      </c>
      <c r="G13" s="92">
        <f>'Pro 3'!H28/1000</f>
        <v>0</v>
      </c>
      <c r="H13" s="92">
        <f>'Pro 3'!I28/1000</f>
        <v>0</v>
      </c>
      <c r="I13" s="92"/>
      <c r="J13" s="92" t="s">
        <v>361</v>
      </c>
      <c r="K13" s="92"/>
      <c r="L13" s="92">
        <f>'Pro 3'!G51/1000</f>
        <v>0</v>
      </c>
      <c r="M13" s="92">
        <f>'Pro 3'!H51/1000</f>
        <v>0</v>
      </c>
      <c r="N13" s="92">
        <f>'Pro 3'!I51/1000</f>
        <v>0</v>
      </c>
      <c r="O13" s="92"/>
      <c r="P13" s="92" t="s">
        <v>362</v>
      </c>
      <c r="Q13" s="92">
        <f>'Pro 3'!G393</f>
        <v>0</v>
      </c>
      <c r="R13" s="92">
        <f>'Pro 3'!H393</f>
        <v>0</v>
      </c>
      <c r="S13" s="55">
        <f>'Pro 3'!I393</f>
        <v>0</v>
      </c>
      <c r="Z13" s="92"/>
      <c r="AA13" s="92"/>
    </row>
    <row r="14" spans="4:27" ht="14.4" thickBot="1" x14ac:dyDescent="0.35">
      <c r="D14" s="54" t="s">
        <v>340</v>
      </c>
      <c r="E14" s="92"/>
      <c r="F14" s="92">
        <f>'Pro 3'!G29/1000</f>
        <v>0</v>
      </c>
      <c r="G14" s="92">
        <f>'Pro 3'!H29/1000</f>
        <v>0</v>
      </c>
      <c r="H14" s="92">
        <f>'Pro 3'!I29/1000</f>
        <v>0</v>
      </c>
      <c r="I14" s="92"/>
      <c r="J14" s="92" t="s">
        <v>340</v>
      </c>
      <c r="K14" s="92"/>
      <c r="L14" s="92">
        <f>'Pro 3'!G52/1000</f>
        <v>0</v>
      </c>
      <c r="M14" s="92">
        <f>'Pro 3'!H52/1000</f>
        <v>0</v>
      </c>
      <c r="N14" s="92">
        <f>'Pro 3'!I52/1000</f>
        <v>0</v>
      </c>
      <c r="O14" s="92"/>
      <c r="P14" s="92" t="s">
        <v>364</v>
      </c>
      <c r="Q14" s="50"/>
      <c r="R14" s="50"/>
      <c r="S14" s="108"/>
      <c r="Z14" s="92"/>
      <c r="AA14" s="92"/>
    </row>
    <row r="15" spans="4:27" x14ac:dyDescent="0.3">
      <c r="D15" s="54" t="s">
        <v>363</v>
      </c>
      <c r="E15" s="92"/>
      <c r="F15" s="92">
        <f>'Pro 3'!G30/1000</f>
        <v>0</v>
      </c>
      <c r="G15" s="92">
        <f>'Pro 3'!H30/1000</f>
        <v>0</v>
      </c>
      <c r="H15" s="92">
        <f>'Pro 3'!I30/1000</f>
        <v>0</v>
      </c>
      <c r="I15" s="92"/>
      <c r="J15" s="92" t="s">
        <v>363</v>
      </c>
      <c r="K15" s="92"/>
      <c r="L15" s="92">
        <f>'Pro 3'!G53/1000</f>
        <v>0</v>
      </c>
      <c r="M15" s="92">
        <f>'Pro 3'!H53/1000</f>
        <v>0</v>
      </c>
      <c r="N15" s="92">
        <f>'Pro 3'!I53/1000</f>
        <v>0</v>
      </c>
      <c r="O15" s="92"/>
      <c r="P15" s="92"/>
      <c r="Q15" s="92"/>
      <c r="R15" s="92"/>
      <c r="S15" s="55"/>
      <c r="Z15" s="92"/>
      <c r="AA15" s="92"/>
    </row>
    <row r="16" spans="4:27" x14ac:dyDescent="0.3">
      <c r="D16" s="54" t="s">
        <v>365</v>
      </c>
      <c r="E16" s="92"/>
      <c r="F16" s="92"/>
      <c r="G16" s="92"/>
      <c r="H16" s="92"/>
      <c r="I16" s="92"/>
      <c r="J16" s="92" t="s">
        <v>365</v>
      </c>
      <c r="K16" s="92"/>
      <c r="L16" s="92"/>
      <c r="M16" s="92"/>
      <c r="N16" s="92"/>
      <c r="O16" s="92"/>
      <c r="P16" s="92"/>
      <c r="Q16" s="92"/>
      <c r="R16" s="92"/>
      <c r="S16" s="55"/>
      <c r="Z16" s="92"/>
      <c r="AA16" s="92"/>
    </row>
    <row r="17" spans="4:27" x14ac:dyDescent="0.3">
      <c r="D17" s="54"/>
      <c r="E17" s="92"/>
      <c r="F17" s="92"/>
      <c r="G17" s="92"/>
      <c r="H17" s="92"/>
      <c r="I17" s="92"/>
      <c r="J17" s="92"/>
      <c r="K17" s="92"/>
      <c r="L17" s="92"/>
      <c r="M17" s="92"/>
      <c r="N17" s="92"/>
      <c r="O17" s="92"/>
      <c r="P17" s="92"/>
      <c r="Q17" s="92"/>
      <c r="R17" s="92"/>
      <c r="S17" s="55"/>
      <c r="Z17" s="92"/>
      <c r="AA17" s="92"/>
    </row>
    <row r="18" spans="4:27" x14ac:dyDescent="0.3">
      <c r="D18" s="54" t="s">
        <v>366</v>
      </c>
      <c r="E18" s="92"/>
      <c r="F18" s="92"/>
      <c r="G18" s="92"/>
      <c r="H18" s="92"/>
      <c r="I18" s="92"/>
      <c r="J18" s="92" t="s">
        <v>366</v>
      </c>
      <c r="K18" s="92"/>
      <c r="L18" s="92"/>
      <c r="M18" s="92"/>
      <c r="N18" s="92"/>
      <c r="O18" s="92"/>
      <c r="P18" s="92"/>
      <c r="Q18" s="92"/>
      <c r="R18" s="92"/>
      <c r="S18" s="55"/>
      <c r="Z18" s="92"/>
      <c r="AA18" s="92"/>
    </row>
    <row r="19" spans="4:27" x14ac:dyDescent="0.3">
      <c r="D19" s="54"/>
      <c r="E19" s="92"/>
      <c r="F19" s="92"/>
      <c r="G19" s="92"/>
      <c r="H19" s="92"/>
      <c r="I19" s="92"/>
      <c r="J19" s="92"/>
      <c r="K19" s="92"/>
      <c r="L19" s="92"/>
      <c r="M19" s="92"/>
      <c r="N19" s="92"/>
      <c r="O19" s="92"/>
      <c r="P19" s="92"/>
      <c r="Q19" s="92"/>
      <c r="R19" s="92"/>
      <c r="S19" s="55"/>
    </row>
    <row r="20" spans="4:27" x14ac:dyDescent="0.3">
      <c r="D20" s="54" t="s">
        <v>367</v>
      </c>
      <c r="E20" s="92"/>
      <c r="F20" s="92" t="e">
        <f>'Pro 2'!G29+'Pro 2'!G32+'Pro 2'!#REF!+'Pro 2'!#REF!</f>
        <v>#REF!</v>
      </c>
      <c r="G20" s="92" t="e">
        <f>'Pro 2'!H29+'Pro 2'!H32+'Pro 2'!#REF!+'Pro 2'!#REF!</f>
        <v>#REF!</v>
      </c>
      <c r="H20" s="92" t="e">
        <f>'Pro 2'!I29+'Pro 2'!I32+'Pro 2'!#REF!+'Pro 2'!#REF!</f>
        <v>#REF!</v>
      </c>
      <c r="I20" s="92"/>
      <c r="J20" s="92" t="s">
        <v>367</v>
      </c>
      <c r="K20" s="92"/>
      <c r="L20" s="92" t="e">
        <f>'Pro 2'!#REF!</f>
        <v>#REF!</v>
      </c>
      <c r="M20" s="92" t="e">
        <f>'Pro 2'!#REF!</f>
        <v>#REF!</v>
      </c>
      <c r="N20" s="92" t="e">
        <f>'Pro 2'!#REF!</f>
        <v>#REF!</v>
      </c>
      <c r="O20" s="92"/>
      <c r="P20" s="92"/>
      <c r="Q20" s="92"/>
      <c r="R20" s="92"/>
      <c r="S20" s="55"/>
    </row>
    <row r="21" spans="4:27" x14ac:dyDescent="0.3">
      <c r="D21" s="54"/>
      <c r="E21" s="92"/>
      <c r="F21" s="92"/>
      <c r="G21" s="92"/>
      <c r="H21" s="92"/>
      <c r="I21" s="92"/>
      <c r="J21" s="92"/>
      <c r="K21" s="92"/>
      <c r="L21" s="92"/>
      <c r="M21" s="92"/>
      <c r="N21" s="92"/>
      <c r="O21" s="92"/>
      <c r="P21" s="92"/>
      <c r="Q21" s="92"/>
      <c r="R21" s="92"/>
      <c r="S21" s="55"/>
      <c r="T21" s="92"/>
    </row>
    <row r="22" spans="4:27" x14ac:dyDescent="0.3">
      <c r="D22" s="54" t="s">
        <v>356</v>
      </c>
      <c r="E22" s="92"/>
      <c r="F22" s="92"/>
      <c r="G22" s="92"/>
      <c r="H22" s="92"/>
      <c r="I22" s="92"/>
      <c r="J22" s="92" t="s">
        <v>356</v>
      </c>
      <c r="K22" s="92"/>
      <c r="L22" s="92"/>
      <c r="M22" s="92"/>
      <c r="N22" s="92"/>
      <c r="O22" s="92"/>
      <c r="P22" s="92"/>
      <c r="Q22" s="92"/>
      <c r="R22" s="92"/>
      <c r="S22" s="55"/>
      <c r="T22" s="92"/>
    </row>
    <row r="23" spans="4:27" x14ac:dyDescent="0.3">
      <c r="D23" s="54" t="s">
        <v>303</v>
      </c>
      <c r="E23" s="92"/>
      <c r="F23" s="92">
        <f>'Pro 3'!G197</f>
        <v>0</v>
      </c>
      <c r="G23" s="92">
        <f>'Pro 3'!H197</f>
        <v>0</v>
      </c>
      <c r="H23" s="92">
        <f>'Pro 3'!I197</f>
        <v>0</v>
      </c>
      <c r="I23" s="92"/>
      <c r="J23" s="92" t="s">
        <v>303</v>
      </c>
      <c r="K23" s="92"/>
      <c r="L23" s="92">
        <f>'Pro 3'!G226</f>
        <v>0</v>
      </c>
      <c r="M23" s="92">
        <f>'Pro 3'!H226</f>
        <v>0</v>
      </c>
      <c r="N23" s="92">
        <f>'Pro 3'!I226</f>
        <v>0</v>
      </c>
      <c r="O23" s="92"/>
      <c r="P23" s="92"/>
      <c r="Q23" s="92"/>
      <c r="R23" s="92"/>
      <c r="S23" s="55"/>
      <c r="T23" s="92"/>
    </row>
    <row r="24" spans="4:27" x14ac:dyDescent="0.3">
      <c r="D24" s="54"/>
      <c r="E24" s="92"/>
      <c r="F24" s="92"/>
      <c r="G24" s="92"/>
      <c r="H24" s="92"/>
      <c r="I24" s="92"/>
      <c r="J24" s="92"/>
      <c r="K24" s="92"/>
      <c r="L24" s="92"/>
      <c r="M24" s="92"/>
      <c r="N24" s="92"/>
      <c r="O24" s="92"/>
      <c r="P24" s="92"/>
      <c r="Q24" s="92"/>
      <c r="R24" s="92"/>
      <c r="S24" s="55"/>
      <c r="T24" s="92"/>
    </row>
    <row r="25" spans="4:27" x14ac:dyDescent="0.3">
      <c r="D25" s="54"/>
      <c r="E25" s="92"/>
      <c r="F25" s="92"/>
      <c r="G25" s="92"/>
      <c r="H25" s="92"/>
      <c r="I25" s="92"/>
      <c r="J25" s="92"/>
      <c r="K25" s="92"/>
      <c r="L25" s="92"/>
      <c r="M25" s="92"/>
      <c r="N25" s="92"/>
      <c r="O25" s="92"/>
      <c r="P25" s="92"/>
      <c r="Q25" s="92"/>
      <c r="R25" s="92"/>
      <c r="S25" s="55"/>
      <c r="T25" s="92"/>
    </row>
    <row r="26" spans="4:27" x14ac:dyDescent="0.3">
      <c r="D26" s="54"/>
      <c r="E26" s="92"/>
      <c r="F26" s="92"/>
      <c r="G26" s="92"/>
      <c r="H26" s="92"/>
      <c r="I26" s="92"/>
      <c r="J26" s="92"/>
      <c r="K26" s="92"/>
      <c r="L26" s="92"/>
      <c r="M26" s="92"/>
      <c r="N26" s="92"/>
      <c r="O26" s="92"/>
      <c r="P26" s="92"/>
      <c r="Q26" s="92"/>
      <c r="R26" s="92"/>
      <c r="S26" s="55"/>
      <c r="T26" s="92"/>
    </row>
    <row r="27" spans="4:27" x14ac:dyDescent="0.3">
      <c r="D27" s="54" t="s">
        <v>124</v>
      </c>
      <c r="E27" s="92"/>
      <c r="F27" s="92">
        <f>'Pro 3'!G198</f>
        <v>0</v>
      </c>
      <c r="G27" s="92">
        <f>'Pro 3'!H198</f>
        <v>0</v>
      </c>
      <c r="H27" s="92">
        <f>'Pro 3'!I198</f>
        <v>0</v>
      </c>
      <c r="I27" s="92"/>
      <c r="J27" s="92" t="s">
        <v>124</v>
      </c>
      <c r="K27" s="92"/>
      <c r="L27" s="92">
        <f>'Pro 3'!G227</f>
        <v>0</v>
      </c>
      <c r="M27" s="92">
        <f>'Pro 3'!H227</f>
        <v>0</v>
      </c>
      <c r="N27" s="92">
        <f>'Pro 3'!I227</f>
        <v>0</v>
      </c>
      <c r="O27" s="92"/>
      <c r="P27" s="92"/>
      <c r="Q27" s="92"/>
      <c r="R27" s="92"/>
      <c r="S27" s="55"/>
      <c r="T27" s="92"/>
    </row>
    <row r="28" spans="4:27" x14ac:dyDescent="0.3">
      <c r="D28" s="54" t="s">
        <v>365</v>
      </c>
      <c r="E28" s="92"/>
      <c r="F28" s="92"/>
      <c r="G28" s="92"/>
      <c r="H28" s="92"/>
      <c r="I28" s="92"/>
      <c r="J28" s="92" t="s">
        <v>365</v>
      </c>
      <c r="K28" s="92"/>
      <c r="L28" s="92"/>
      <c r="M28" s="92"/>
      <c r="N28" s="92"/>
      <c r="O28" s="92"/>
      <c r="P28" s="92"/>
      <c r="Q28" s="92"/>
      <c r="R28" s="92"/>
      <c r="S28" s="55"/>
      <c r="T28" s="92"/>
    </row>
    <row r="29" spans="4:27" x14ac:dyDescent="0.3">
      <c r="D29" s="54" t="s">
        <v>125</v>
      </c>
      <c r="E29" s="92"/>
      <c r="F29" s="92">
        <f>'Pro 3'!G200</f>
        <v>0</v>
      </c>
      <c r="G29" s="92">
        <f>'Pro 3'!H200</f>
        <v>0</v>
      </c>
      <c r="H29" s="92">
        <f>'Pro 3'!I200</f>
        <v>0</v>
      </c>
      <c r="I29" s="92"/>
      <c r="J29" s="92" t="s">
        <v>125</v>
      </c>
      <c r="K29" s="92"/>
      <c r="L29" s="92">
        <f>'Pro 3'!G229</f>
        <v>0</v>
      </c>
      <c r="M29" s="92">
        <f>'Pro 3'!H229</f>
        <v>0</v>
      </c>
      <c r="N29" s="92">
        <f>'Pro 3'!I229</f>
        <v>0</v>
      </c>
      <c r="O29" s="92"/>
      <c r="P29" s="92"/>
      <c r="Q29" s="92"/>
      <c r="R29" s="92"/>
      <c r="S29" s="55"/>
      <c r="T29" s="92"/>
    </row>
    <row r="30" spans="4:27" x14ac:dyDescent="0.3">
      <c r="D30" s="54" t="s">
        <v>297</v>
      </c>
      <c r="E30" s="92"/>
      <c r="F30" s="92"/>
      <c r="G30" s="92"/>
      <c r="H30" s="92"/>
      <c r="I30" s="92"/>
      <c r="J30" s="92" t="s">
        <v>297</v>
      </c>
      <c r="K30" s="92"/>
      <c r="L30" s="92"/>
      <c r="M30" s="92"/>
      <c r="N30" s="92"/>
      <c r="O30" s="92"/>
      <c r="P30" s="92"/>
      <c r="Q30" s="92"/>
      <c r="R30" s="92"/>
      <c r="S30" s="55"/>
      <c r="T30" s="92"/>
    </row>
    <row r="31" spans="4:27" x14ac:dyDescent="0.3">
      <c r="D31" s="54" t="s">
        <v>359</v>
      </c>
      <c r="E31" s="92"/>
      <c r="F31" s="92"/>
      <c r="G31" s="92"/>
      <c r="H31" s="92"/>
      <c r="I31" s="92"/>
      <c r="J31" s="92" t="s">
        <v>359</v>
      </c>
      <c r="K31" s="92"/>
      <c r="L31" s="92"/>
      <c r="M31" s="92"/>
      <c r="N31" s="92"/>
      <c r="O31" s="92"/>
      <c r="P31" s="92"/>
      <c r="Q31" s="92"/>
      <c r="R31" s="92"/>
      <c r="S31" s="55"/>
      <c r="T31" s="92"/>
    </row>
    <row r="32" spans="4:27" x14ac:dyDescent="0.3">
      <c r="D32" s="54" t="s">
        <v>300</v>
      </c>
      <c r="E32" s="92"/>
      <c r="F32" s="92">
        <f>'Pro 3'!G203</f>
        <v>0</v>
      </c>
      <c r="G32" s="92">
        <f>'Pro 3'!H203</f>
        <v>0</v>
      </c>
      <c r="H32" s="92">
        <f>'Pro 3'!I203</f>
        <v>0</v>
      </c>
      <c r="I32" s="92"/>
      <c r="J32" s="92" t="s">
        <v>300</v>
      </c>
      <c r="K32" s="92"/>
      <c r="L32" s="92">
        <f>'Pro 3'!G232</f>
        <v>0</v>
      </c>
      <c r="M32" s="92">
        <f>'Pro 3'!H232</f>
        <v>0</v>
      </c>
      <c r="N32" s="92">
        <f>'Pro 3'!I232</f>
        <v>0</v>
      </c>
      <c r="O32" s="92"/>
      <c r="P32" s="92"/>
      <c r="Q32" s="92"/>
      <c r="R32" s="92"/>
      <c r="S32" s="55"/>
      <c r="T32" s="92"/>
    </row>
    <row r="33" spans="4:20" x14ac:dyDescent="0.3">
      <c r="D33" s="54" t="s">
        <v>299</v>
      </c>
      <c r="E33" s="92"/>
      <c r="F33" s="92">
        <f>'Pro 3'!G204</f>
        <v>0</v>
      </c>
      <c r="G33" s="92">
        <f>'Pro 3'!H204</f>
        <v>0</v>
      </c>
      <c r="H33" s="92">
        <f>'Pro 3'!I204</f>
        <v>0</v>
      </c>
      <c r="I33" s="92"/>
      <c r="J33" s="92" t="s">
        <v>299</v>
      </c>
      <c r="K33" s="92"/>
      <c r="L33" s="92">
        <f>'Pro 3'!G233</f>
        <v>0</v>
      </c>
      <c r="M33" s="92">
        <f>'Pro 3'!H233</f>
        <v>0</v>
      </c>
      <c r="N33" s="92">
        <f>'Pro 3'!I233</f>
        <v>0</v>
      </c>
      <c r="O33" s="92"/>
      <c r="P33" s="92"/>
      <c r="Q33" s="92"/>
      <c r="R33" s="92"/>
      <c r="S33" s="55"/>
      <c r="T33" s="92"/>
    </row>
    <row r="34" spans="4:20" ht="14.4" thickBot="1" x14ac:dyDescent="0.35">
      <c r="D34" s="54" t="s">
        <v>362</v>
      </c>
      <c r="E34" s="92"/>
      <c r="F34" s="50">
        <f>'Pro 3'!G205</f>
        <v>0</v>
      </c>
      <c r="G34" s="50">
        <f>'Pro 3'!H205</f>
        <v>0</v>
      </c>
      <c r="H34" s="50">
        <f>'Pro 3'!I205</f>
        <v>0</v>
      </c>
      <c r="I34" s="92"/>
      <c r="J34" s="92" t="s">
        <v>362</v>
      </c>
      <c r="K34" s="92"/>
      <c r="L34" s="50">
        <f>'Pro 3'!G234</f>
        <v>0</v>
      </c>
      <c r="M34" s="50">
        <f>'Pro 3'!H234</f>
        <v>0</v>
      </c>
      <c r="N34" s="50">
        <f>'Pro 3'!I234</f>
        <v>0</v>
      </c>
      <c r="O34" s="92"/>
      <c r="P34" s="92"/>
      <c r="Q34" s="92"/>
      <c r="R34" s="92"/>
      <c r="S34" s="55"/>
      <c r="T34" s="92"/>
    </row>
    <row r="35" spans="4:20" x14ac:dyDescent="0.3">
      <c r="D35" s="57" t="s">
        <v>364</v>
      </c>
      <c r="E35" s="58"/>
      <c r="F35" s="58"/>
      <c r="G35" s="58"/>
      <c r="H35" s="58"/>
      <c r="I35" s="58"/>
      <c r="J35" s="58" t="s">
        <v>364</v>
      </c>
      <c r="K35" s="58"/>
      <c r="L35" s="58"/>
      <c r="M35" s="58"/>
      <c r="N35" s="58"/>
      <c r="O35" s="58"/>
      <c r="P35" s="58"/>
      <c r="Q35" s="58"/>
      <c r="R35" s="58"/>
      <c r="S35" s="59"/>
      <c r="T35" s="92"/>
    </row>
    <row r="36" spans="4:20" x14ac:dyDescent="0.3">
      <c r="I36" s="92"/>
      <c r="R36" s="92"/>
      <c r="S36" s="92"/>
      <c r="T36" s="92"/>
    </row>
    <row r="37" spans="4:20" x14ac:dyDescent="0.3">
      <c r="D37" s="109" t="s">
        <v>368</v>
      </c>
      <c r="E37" s="51"/>
      <c r="F37" s="51">
        <v>2022</v>
      </c>
      <c r="G37" s="51">
        <v>2023</v>
      </c>
      <c r="H37" s="51">
        <v>2024</v>
      </c>
      <c r="I37" s="51"/>
      <c r="J37" s="51"/>
      <c r="K37" s="51">
        <v>2022</v>
      </c>
      <c r="L37" s="51">
        <v>2023</v>
      </c>
      <c r="M37" s="52">
        <v>2024</v>
      </c>
      <c r="R37" s="92"/>
      <c r="S37" s="92"/>
      <c r="T37" s="92"/>
    </row>
    <row r="38" spans="4:20" x14ac:dyDescent="0.3">
      <c r="D38" s="111" t="s">
        <v>475</v>
      </c>
      <c r="E38" s="110"/>
      <c r="F38" s="53">
        <f>'Pro 3'!G24</f>
        <v>0</v>
      </c>
      <c r="G38" s="53">
        <f>'Pro 3'!H24</f>
        <v>0</v>
      </c>
      <c r="H38" s="53">
        <f>'Pro 3'!I24</f>
        <v>0</v>
      </c>
      <c r="I38" s="53"/>
      <c r="J38" s="92" t="s">
        <v>369</v>
      </c>
      <c r="K38" s="92">
        <f>'Pro 3'!G47</f>
        <v>0</v>
      </c>
      <c r="L38" s="92">
        <f>'Pro 3'!H47</f>
        <v>0</v>
      </c>
      <c r="M38" s="55">
        <f>'Pro 3'!I47</f>
        <v>0</v>
      </c>
      <c r="R38" s="92"/>
    </row>
    <row r="39" spans="4:20" x14ac:dyDescent="0.3">
      <c r="D39" s="111" t="s">
        <v>476</v>
      </c>
      <c r="E39" s="110"/>
      <c r="F39" s="53">
        <f>'Pro 3'!G25</f>
        <v>0</v>
      </c>
      <c r="G39" s="53">
        <f>'Pro 3'!H25</f>
        <v>0</v>
      </c>
      <c r="H39" s="53">
        <f>'Pro 3'!I25</f>
        <v>0</v>
      </c>
      <c r="I39" s="53"/>
      <c r="J39" s="92" t="s">
        <v>370</v>
      </c>
      <c r="K39" s="92">
        <f>'Pro 3'!G48</f>
        <v>0</v>
      </c>
      <c r="L39" s="92">
        <f>'Pro 3'!H48</f>
        <v>0</v>
      </c>
      <c r="M39" s="55">
        <f>'Pro 3'!I48</f>
        <v>0</v>
      </c>
      <c r="R39" s="92"/>
    </row>
    <row r="40" spans="4:20" x14ac:dyDescent="0.3">
      <c r="D40" s="111" t="s">
        <v>477</v>
      </c>
      <c r="E40" s="110"/>
      <c r="F40" s="53">
        <f>'Pro 3'!G26</f>
        <v>0</v>
      </c>
      <c r="G40" s="53">
        <f>'Pro 3'!H26</f>
        <v>0</v>
      </c>
      <c r="H40" s="53">
        <f>'Pro 3'!I26</f>
        <v>0</v>
      </c>
      <c r="I40" s="53"/>
      <c r="J40" s="92" t="s">
        <v>371</v>
      </c>
      <c r="K40" s="92">
        <f>'Pro 3'!G49</f>
        <v>0</v>
      </c>
      <c r="L40" s="92">
        <f>'Pro 3'!H49</f>
        <v>0</v>
      </c>
      <c r="M40" s="55">
        <f>'Pro 3'!I49</f>
        <v>0</v>
      </c>
      <c r="R40" s="92"/>
    </row>
    <row r="41" spans="4:20" x14ac:dyDescent="0.3">
      <c r="D41" s="112" t="s">
        <v>372</v>
      </c>
      <c r="E41" s="113"/>
      <c r="F41" s="56">
        <f>'Pro 3'!G27</f>
        <v>0</v>
      </c>
      <c r="G41" s="56">
        <f>'Pro 3'!H27</f>
        <v>0</v>
      </c>
      <c r="H41" s="56">
        <f>'Pro 3'!I27</f>
        <v>0</v>
      </c>
      <c r="I41" s="56"/>
      <c r="J41" s="58" t="s">
        <v>372</v>
      </c>
      <c r="K41" s="58">
        <f>'Pro 3'!G50</f>
        <v>0</v>
      </c>
      <c r="L41" s="58">
        <f>'Pro 3'!H50</f>
        <v>0</v>
      </c>
      <c r="M41" s="59">
        <f>'Pro 3'!I50</f>
        <v>0</v>
      </c>
      <c r="R41" s="92"/>
    </row>
    <row r="42" spans="4:20" x14ac:dyDescent="0.3">
      <c r="I42" s="92"/>
      <c r="J42" s="92"/>
      <c r="K42" s="92"/>
      <c r="R42" s="92"/>
    </row>
    <row r="43" spans="4:20" x14ac:dyDescent="0.3">
      <c r="D43" s="109" t="s">
        <v>373</v>
      </c>
      <c r="E43" s="106">
        <v>2021</v>
      </c>
      <c r="F43" s="106">
        <v>2022</v>
      </c>
      <c r="G43" s="106">
        <v>2023</v>
      </c>
      <c r="H43" s="51"/>
      <c r="I43" s="106"/>
      <c r="J43" s="51"/>
      <c r="K43" s="106"/>
      <c r="L43" s="940" t="s">
        <v>447</v>
      </c>
      <c r="M43" s="940"/>
      <c r="N43" s="940"/>
      <c r="O43" s="940" t="s">
        <v>448</v>
      </c>
      <c r="P43" s="940"/>
      <c r="Q43" s="940"/>
      <c r="R43" s="940" t="s">
        <v>449</v>
      </c>
      <c r="S43" s="940"/>
      <c r="T43" s="941"/>
    </row>
    <row r="44" spans="4:20" x14ac:dyDescent="0.3">
      <c r="D44" s="96"/>
      <c r="E44" s="93"/>
      <c r="F44" s="93"/>
      <c r="G44" s="93"/>
      <c r="H44" s="92"/>
      <c r="I44" s="105"/>
      <c r="J44" s="93" t="s">
        <v>441</v>
      </c>
      <c r="K44" s="93"/>
      <c r="L44" s="92">
        <v>2022</v>
      </c>
      <c r="M44" s="92">
        <v>2023</v>
      </c>
      <c r="N44" s="92">
        <v>2024</v>
      </c>
      <c r="O44" s="92">
        <v>2022</v>
      </c>
      <c r="P44" s="92">
        <v>2023</v>
      </c>
      <c r="Q44" s="92">
        <v>2024</v>
      </c>
      <c r="R44" s="92">
        <v>2022</v>
      </c>
      <c r="S44" s="92">
        <v>2023</v>
      </c>
      <c r="T44" s="55">
        <v>2024</v>
      </c>
    </row>
    <row r="45" spans="4:20" x14ac:dyDescent="0.3">
      <c r="D45" s="97" t="s">
        <v>374</v>
      </c>
      <c r="E45" s="94" t="e">
        <f>'Pro 1'!#REF!</f>
        <v>#REF!</v>
      </c>
      <c r="F45" s="94" t="e">
        <f>'Pro 1'!#REF!</f>
        <v>#REF!</v>
      </c>
      <c r="G45" s="94" t="e">
        <f>'Pro 1'!#REF!</f>
        <v>#REF!</v>
      </c>
      <c r="H45" s="92"/>
      <c r="I45" s="61"/>
      <c r="J45" s="95" t="s">
        <v>442</v>
      </c>
      <c r="K45" s="95" t="s">
        <v>443</v>
      </c>
      <c r="L45" s="92" t="e">
        <f>'Pro 1'!#REF!</f>
        <v>#REF!</v>
      </c>
      <c r="M45" s="92" t="e">
        <f>'Pro 1'!#REF!</f>
        <v>#REF!</v>
      </c>
      <c r="N45" s="92" t="e">
        <f>'Pro 1'!#REF!</f>
        <v>#REF!</v>
      </c>
      <c r="O45" s="92"/>
      <c r="P45" s="92"/>
      <c r="Q45" s="92"/>
      <c r="R45" s="92" t="e">
        <f>IF(L45=0,0,O45/L45)*1000</f>
        <v>#REF!</v>
      </c>
      <c r="S45" s="92" t="e">
        <f>IF(M45=0,0,P45/M45)*1000</f>
        <v>#REF!</v>
      </c>
      <c r="T45" s="55" t="e">
        <f>IF(N45=0,0,Q45/N45)*1000</f>
        <v>#REF!</v>
      </c>
    </row>
    <row r="46" spans="4:20" x14ac:dyDescent="0.3">
      <c r="D46" s="96"/>
      <c r="E46" s="60"/>
      <c r="F46" s="60"/>
      <c r="G46" s="60"/>
      <c r="H46" s="92"/>
      <c r="I46" s="104"/>
      <c r="J46" s="95" t="s">
        <v>442</v>
      </c>
      <c r="K46" s="95" t="s">
        <v>444</v>
      </c>
      <c r="L46" s="92" t="e">
        <f>'Pro 1'!#REF!</f>
        <v>#REF!</v>
      </c>
      <c r="M46" s="92" t="e">
        <f>'Pro 1'!#REF!</f>
        <v>#REF!</v>
      </c>
      <c r="N46" s="92" t="e">
        <f>'Pro 1'!#REF!</f>
        <v>#REF!</v>
      </c>
      <c r="O46" s="92"/>
      <c r="P46" s="92"/>
      <c r="Q46" s="92"/>
      <c r="R46" s="92" t="e">
        <f>IF(L46=0,0,O46/L46)*1000</f>
        <v>#REF!</v>
      </c>
      <c r="S46" s="92" t="e">
        <f t="shared" ref="S46:T50" si="0">IF(M46=0,0,P46/M46)*1000</f>
        <v>#REF!</v>
      </c>
      <c r="T46" s="55" t="e">
        <f t="shared" si="0"/>
        <v>#REF!</v>
      </c>
    </row>
    <row r="47" spans="4:20" x14ac:dyDescent="0.3">
      <c r="D47" s="97" t="s">
        <v>375</v>
      </c>
      <c r="E47" s="60"/>
      <c r="F47" s="60"/>
      <c r="G47" s="60"/>
      <c r="H47" s="92"/>
      <c r="I47" s="104"/>
      <c r="J47" s="95" t="s">
        <v>445</v>
      </c>
      <c r="K47" s="95" t="s">
        <v>443</v>
      </c>
      <c r="L47" s="92" t="e">
        <f>'Pro 1'!#REF!</f>
        <v>#REF!</v>
      </c>
      <c r="M47" s="92" t="e">
        <f>'Pro 1'!#REF!</f>
        <v>#REF!</v>
      </c>
      <c r="N47" s="92" t="e">
        <f>'Pro 1'!#REF!</f>
        <v>#REF!</v>
      </c>
      <c r="O47" s="92"/>
      <c r="P47" s="92"/>
      <c r="Q47" s="92"/>
      <c r="R47" s="92" t="e">
        <f>IF(L47=0,0,O47/L47)*1000</f>
        <v>#REF!</v>
      </c>
      <c r="S47" s="92" t="e">
        <f t="shared" si="0"/>
        <v>#REF!</v>
      </c>
      <c r="T47" s="55" t="e">
        <f t="shared" si="0"/>
        <v>#REF!</v>
      </c>
    </row>
    <row r="48" spans="4:20" x14ac:dyDescent="0.3">
      <c r="D48" s="98" t="s">
        <v>376</v>
      </c>
      <c r="E48" s="61"/>
      <c r="F48" s="61"/>
      <c r="G48" s="61"/>
      <c r="H48" s="92"/>
      <c r="I48" s="61"/>
      <c r="J48" s="95" t="s">
        <v>445</v>
      </c>
      <c r="K48" s="95" t="s">
        <v>444</v>
      </c>
      <c r="L48" s="92" t="e">
        <f>'Pro 1'!#REF!</f>
        <v>#REF!</v>
      </c>
      <c r="M48" s="92" t="e">
        <f>'Pro 1'!#REF!</f>
        <v>#REF!</v>
      </c>
      <c r="N48" s="92" t="e">
        <f>'Pro 1'!#REF!</f>
        <v>#REF!</v>
      </c>
      <c r="O48" s="92"/>
      <c r="P48" s="92"/>
      <c r="Q48" s="92"/>
      <c r="R48" s="92" t="e">
        <f>IF(L48=0,0,O48/L48)*1000</f>
        <v>#REF!</v>
      </c>
      <c r="S48" s="92" t="e">
        <f t="shared" si="0"/>
        <v>#REF!</v>
      </c>
      <c r="T48" s="55" t="e">
        <f t="shared" si="0"/>
        <v>#REF!</v>
      </c>
    </row>
    <row r="49" spans="4:20" x14ac:dyDescent="0.3">
      <c r="D49" s="98" t="s">
        <v>377</v>
      </c>
      <c r="E49" s="61"/>
      <c r="F49" s="61"/>
      <c r="G49" s="61"/>
      <c r="H49" s="92"/>
      <c r="I49" s="61"/>
      <c r="J49" s="95" t="s">
        <v>446</v>
      </c>
      <c r="K49" s="95" t="s">
        <v>443</v>
      </c>
      <c r="L49" s="92" t="e">
        <f>'Pro 1'!#REF!</f>
        <v>#REF!</v>
      </c>
      <c r="M49" s="92" t="e">
        <f>'Pro 1'!#REF!</f>
        <v>#REF!</v>
      </c>
      <c r="N49" s="92" t="e">
        <f>'Pro 1'!#REF!</f>
        <v>#REF!</v>
      </c>
      <c r="O49" s="92"/>
      <c r="P49" s="92"/>
      <c r="Q49" s="92"/>
      <c r="R49" s="92" t="e">
        <f>IF(L49=0,0,O49/L49)*1000</f>
        <v>#REF!</v>
      </c>
      <c r="S49" s="92" t="e">
        <f>IF(M49=0,0,P49/M49)*1000</f>
        <v>#REF!</v>
      </c>
      <c r="T49" s="55" t="e">
        <f>IF(N49=0,0,Q49/N49)*1000</f>
        <v>#REF!</v>
      </c>
    </row>
    <row r="50" spans="4:20" x14ac:dyDescent="0.3">
      <c r="D50" s="98" t="s">
        <v>378</v>
      </c>
      <c r="E50" s="62" t="e">
        <f>'Pro 1'!#REF!+'Pro 1'!#REF!</f>
        <v>#REF!</v>
      </c>
      <c r="F50" s="62" t="e">
        <f>'Pro 1'!#REF!+'Pro 1'!#REF!</f>
        <v>#REF!</v>
      </c>
      <c r="G50" s="62" t="e">
        <f>'Pro 1'!#REF!+'Pro 1'!#REF!</f>
        <v>#REF!</v>
      </c>
      <c r="H50" s="92"/>
      <c r="I50" s="65"/>
      <c r="J50" s="95" t="s">
        <v>446</v>
      </c>
      <c r="K50" s="95" t="s">
        <v>444</v>
      </c>
      <c r="L50" s="92" t="e">
        <f>'Pro 1'!#REF!</f>
        <v>#REF!</v>
      </c>
      <c r="M50" s="92" t="e">
        <f>'Pro 1'!#REF!</f>
        <v>#REF!</v>
      </c>
      <c r="N50" s="92" t="e">
        <f>'Pro 1'!#REF!</f>
        <v>#REF!</v>
      </c>
      <c r="O50" s="92"/>
      <c r="P50" s="92"/>
      <c r="Q50" s="92"/>
      <c r="R50" s="92" t="e">
        <f>IF(L50=0,0,O50/L50)*1000</f>
        <v>#REF!</v>
      </c>
      <c r="S50" s="92" t="e">
        <f t="shared" si="0"/>
        <v>#REF!</v>
      </c>
      <c r="T50" s="55" t="e">
        <f t="shared" si="0"/>
        <v>#REF!</v>
      </c>
    </row>
    <row r="51" spans="4:20" x14ac:dyDescent="0.3">
      <c r="D51" s="99" t="s">
        <v>379</v>
      </c>
      <c r="E51" s="63"/>
      <c r="F51" s="63"/>
      <c r="G51" s="63"/>
      <c r="H51" s="92"/>
      <c r="I51" s="65"/>
      <c r="J51" s="65"/>
      <c r="K51" s="63"/>
      <c r="L51" s="92"/>
      <c r="M51" s="92"/>
      <c r="N51" s="92"/>
      <c r="O51" s="92"/>
      <c r="P51" s="92"/>
      <c r="Q51" s="92"/>
      <c r="R51" s="92"/>
      <c r="S51" s="92"/>
      <c r="T51" s="55"/>
    </row>
    <row r="52" spans="4:20" ht="12.75" customHeight="1" x14ac:dyDescent="0.3">
      <c r="D52" s="99" t="s">
        <v>380</v>
      </c>
      <c r="E52" s="63" t="e">
        <f>'Pro 1'!#REF!</f>
        <v>#REF!</v>
      </c>
      <c r="F52" s="63" t="e">
        <f>'Pro 1'!#REF!</f>
        <v>#REF!</v>
      </c>
      <c r="G52" s="63" t="e">
        <f>'Pro 1'!#REF!</f>
        <v>#REF!</v>
      </c>
      <c r="H52" s="92"/>
      <c r="I52" s="63"/>
      <c r="J52" s="63"/>
      <c r="K52" s="63"/>
      <c r="L52" s="92"/>
      <c r="M52" s="92"/>
      <c r="N52" s="92"/>
      <c r="O52" s="92"/>
      <c r="P52" s="92"/>
      <c r="Q52" s="92"/>
      <c r="R52" s="92"/>
      <c r="S52" s="92"/>
      <c r="T52" s="55"/>
    </row>
    <row r="53" spans="4:20" x14ac:dyDescent="0.3">
      <c r="D53" s="54"/>
      <c r="E53" s="63"/>
      <c r="F53" s="63"/>
      <c r="G53" s="63"/>
      <c r="H53" s="92"/>
      <c r="I53" s="63"/>
      <c r="J53" s="63"/>
      <c r="K53" s="64"/>
      <c r="L53" s="92"/>
      <c r="M53" s="92"/>
      <c r="N53" s="92"/>
      <c r="O53" s="92"/>
      <c r="P53" s="92"/>
      <c r="Q53" s="92"/>
      <c r="R53" s="92"/>
      <c r="S53" s="92"/>
      <c r="T53" s="55"/>
    </row>
    <row r="54" spans="4:20" x14ac:dyDescent="0.3">
      <c r="D54" s="97" t="s">
        <v>381</v>
      </c>
      <c r="E54" s="64"/>
      <c r="F54" s="64"/>
      <c r="G54" s="64"/>
      <c r="H54" s="92"/>
      <c r="I54" s="64"/>
      <c r="J54" s="64"/>
      <c r="K54" s="64"/>
      <c r="L54" s="92"/>
      <c r="M54" s="92"/>
      <c r="N54" s="92"/>
      <c r="O54" s="92"/>
      <c r="P54" s="92"/>
      <c r="Q54" s="92"/>
      <c r="R54" s="92"/>
      <c r="S54" s="92"/>
      <c r="T54" s="55"/>
    </row>
    <row r="55" spans="4:20" x14ac:dyDescent="0.3">
      <c r="D55" s="98" t="s">
        <v>382</v>
      </c>
      <c r="E55" s="61"/>
      <c r="F55" s="61"/>
      <c r="G55" s="61"/>
      <c r="H55" s="92"/>
      <c r="I55" s="61"/>
      <c r="J55" s="61"/>
      <c r="K55" s="65"/>
      <c r="L55" s="92"/>
      <c r="M55" s="92"/>
      <c r="N55" s="92"/>
      <c r="O55" s="92"/>
      <c r="P55" s="92"/>
      <c r="Q55" s="92"/>
      <c r="R55" s="92"/>
      <c r="S55" s="92"/>
      <c r="T55" s="55"/>
    </row>
    <row r="56" spans="4:20" x14ac:dyDescent="0.3">
      <c r="D56" s="98" t="s">
        <v>383</v>
      </c>
      <c r="E56" s="65" t="e">
        <f>'Pro 2'!#REF!/1000</f>
        <v>#REF!</v>
      </c>
      <c r="F56" s="65" t="e">
        <f>'Pro 2'!#REF!/1000</f>
        <v>#REF!</v>
      </c>
      <c r="G56" s="65" t="e">
        <f>'Pro 2'!#REF!/1000</f>
        <v>#REF!</v>
      </c>
      <c r="H56" s="92"/>
      <c r="I56" s="65"/>
      <c r="J56" s="65"/>
      <c r="K56" s="65"/>
      <c r="L56" s="92"/>
      <c r="M56" s="92"/>
      <c r="N56" s="92"/>
      <c r="O56" s="92"/>
      <c r="P56" s="92"/>
      <c r="Q56" s="92"/>
      <c r="R56" s="92"/>
      <c r="S56" s="92"/>
      <c r="T56" s="55"/>
    </row>
    <row r="57" spans="4:20" x14ac:dyDescent="0.3">
      <c r="D57" s="99" t="s">
        <v>384</v>
      </c>
      <c r="E57" s="63"/>
      <c r="F57" s="63"/>
      <c r="G57" s="63"/>
      <c r="H57" s="92"/>
      <c r="I57" s="63"/>
      <c r="J57" s="63"/>
      <c r="K57" s="63"/>
      <c r="L57" s="92"/>
      <c r="M57" s="92"/>
      <c r="N57" s="92"/>
      <c r="O57" s="92"/>
      <c r="P57" s="92"/>
      <c r="Q57" s="92"/>
      <c r="R57" s="92"/>
      <c r="S57" s="92"/>
      <c r="T57" s="55"/>
    </row>
    <row r="58" spans="4:20" x14ac:dyDescent="0.3">
      <c r="D58" s="54"/>
      <c r="E58" s="64"/>
      <c r="F58" s="64"/>
      <c r="G58" s="64"/>
      <c r="H58" s="92"/>
      <c r="I58" s="64"/>
      <c r="J58" s="64"/>
      <c r="K58" s="63"/>
      <c r="L58" s="92"/>
      <c r="M58" s="92"/>
      <c r="N58" s="92"/>
      <c r="O58" s="92"/>
      <c r="P58" s="92"/>
      <c r="Q58" s="92"/>
      <c r="R58" s="92"/>
      <c r="S58" s="92"/>
      <c r="T58" s="55"/>
    </row>
    <row r="59" spans="4:20" x14ac:dyDescent="0.3">
      <c r="D59" s="97" t="s">
        <v>385</v>
      </c>
      <c r="E59" s="64"/>
      <c r="F59" s="64"/>
      <c r="G59" s="64"/>
      <c r="H59" s="92"/>
      <c r="I59" s="64"/>
      <c r="J59" s="64"/>
      <c r="K59" s="64"/>
      <c r="L59" s="92"/>
      <c r="M59" s="92"/>
      <c r="N59" s="92"/>
      <c r="O59" s="92"/>
      <c r="P59" s="92"/>
      <c r="Q59" s="92"/>
      <c r="R59" s="92"/>
      <c r="S59" s="92"/>
      <c r="T59" s="55"/>
    </row>
    <row r="60" spans="4:20" x14ac:dyDescent="0.3">
      <c r="D60" s="98" t="s">
        <v>386</v>
      </c>
      <c r="E60" s="65">
        <f>'Pro 3'!G101</f>
        <v>0</v>
      </c>
      <c r="F60" s="65">
        <f>'Pro 3'!H101</f>
        <v>0</v>
      </c>
      <c r="G60" s="65">
        <f>'Pro 3'!I101</f>
        <v>0</v>
      </c>
      <c r="H60" s="92"/>
      <c r="I60" s="65"/>
      <c r="J60" s="65"/>
      <c r="K60" s="65"/>
      <c r="L60" s="92"/>
      <c r="M60" s="92"/>
      <c r="N60" s="92"/>
      <c r="O60" s="92"/>
      <c r="P60" s="92"/>
      <c r="Q60" s="92"/>
      <c r="R60" s="92"/>
      <c r="S60" s="92"/>
      <c r="T60" s="55"/>
    </row>
    <row r="61" spans="4:20" x14ac:dyDescent="0.3">
      <c r="D61" s="98" t="s">
        <v>387</v>
      </c>
      <c r="E61" s="65">
        <f>'Pro 3'!G102</f>
        <v>0</v>
      </c>
      <c r="F61" s="65">
        <f>'Pro 3'!H102</f>
        <v>0</v>
      </c>
      <c r="G61" s="65">
        <f>'Pro 3'!I102</f>
        <v>0</v>
      </c>
      <c r="H61" s="92"/>
      <c r="I61" s="65"/>
      <c r="J61" s="65"/>
      <c r="K61" s="65"/>
      <c r="L61" s="92"/>
      <c r="M61" s="92"/>
      <c r="N61" s="92"/>
      <c r="O61" s="92"/>
      <c r="P61" s="92"/>
      <c r="Q61" s="92"/>
      <c r="R61" s="92"/>
      <c r="S61" s="92"/>
      <c r="T61" s="55"/>
    </row>
    <row r="62" spans="4:20" x14ac:dyDescent="0.3">
      <c r="D62" s="97" t="s">
        <v>388</v>
      </c>
      <c r="E62" s="63"/>
      <c r="F62" s="63"/>
      <c r="G62" s="63"/>
      <c r="H62" s="92"/>
      <c r="I62" s="63"/>
      <c r="J62" s="63"/>
      <c r="K62" s="63"/>
      <c r="L62" s="92"/>
      <c r="M62" s="92"/>
      <c r="N62" s="92"/>
      <c r="O62" s="92"/>
      <c r="P62" s="92"/>
      <c r="Q62" s="92"/>
      <c r="R62" s="92"/>
      <c r="S62" s="92"/>
      <c r="T62" s="55"/>
    </row>
    <row r="63" spans="4:20" x14ac:dyDescent="0.3">
      <c r="D63" s="98"/>
      <c r="E63" s="64"/>
      <c r="F63" s="64"/>
      <c r="G63" s="64"/>
      <c r="H63" s="92"/>
      <c r="I63" s="64"/>
      <c r="J63" s="64"/>
      <c r="K63" s="64"/>
      <c r="L63" s="92"/>
      <c r="M63" s="92"/>
      <c r="N63" s="92"/>
      <c r="O63" s="92"/>
      <c r="P63" s="92"/>
      <c r="Q63" s="92"/>
      <c r="R63" s="92"/>
      <c r="S63" s="92"/>
      <c r="T63" s="55"/>
    </row>
    <row r="64" spans="4:20" x14ac:dyDescent="0.3">
      <c r="D64" s="97" t="s">
        <v>389</v>
      </c>
      <c r="E64" s="64"/>
      <c r="F64" s="64"/>
      <c r="G64" s="64"/>
      <c r="H64" s="92"/>
      <c r="I64" s="64"/>
      <c r="J64" s="64"/>
      <c r="K64" s="64"/>
      <c r="L64" s="92"/>
      <c r="M64" s="92"/>
      <c r="N64" s="92"/>
      <c r="O64" s="92"/>
      <c r="P64" s="92"/>
      <c r="Q64" s="92"/>
      <c r="R64" s="92"/>
      <c r="S64" s="92"/>
      <c r="T64" s="55"/>
    </row>
    <row r="65" spans="4:20" x14ac:dyDescent="0.3">
      <c r="D65" s="98" t="s">
        <v>386</v>
      </c>
      <c r="E65" s="65">
        <f>'Pro 3'!G107/1000</f>
        <v>0</v>
      </c>
      <c r="F65" s="65">
        <f>'Pro 3'!H107/1000</f>
        <v>0</v>
      </c>
      <c r="G65" s="65">
        <f>'Pro 3'!I107/1000</f>
        <v>0</v>
      </c>
      <c r="H65" s="92"/>
      <c r="I65" s="65"/>
      <c r="J65" s="65"/>
      <c r="K65" s="65"/>
      <c r="L65" s="92"/>
      <c r="M65" s="92"/>
      <c r="N65" s="92"/>
      <c r="O65" s="92"/>
      <c r="P65" s="92"/>
      <c r="Q65" s="92"/>
      <c r="R65" s="92"/>
      <c r="S65" s="92"/>
      <c r="T65" s="55"/>
    </row>
    <row r="66" spans="4:20" x14ac:dyDescent="0.3">
      <c r="D66" s="98" t="s">
        <v>387</v>
      </c>
      <c r="E66" s="65">
        <f>'Pro 3'!G108/1000</f>
        <v>0</v>
      </c>
      <c r="F66" s="65">
        <f>'Pro 3'!H108/1000</f>
        <v>0</v>
      </c>
      <c r="G66" s="65">
        <f>'Pro 3'!I108/1000</f>
        <v>0</v>
      </c>
      <c r="H66" s="92"/>
      <c r="I66" s="65"/>
      <c r="J66" s="65"/>
      <c r="K66" s="65"/>
      <c r="L66" s="92"/>
      <c r="M66" s="92"/>
      <c r="N66" s="92"/>
      <c r="O66" s="92"/>
      <c r="P66" s="92"/>
      <c r="Q66" s="92"/>
      <c r="R66" s="92"/>
      <c r="S66" s="92"/>
      <c r="T66" s="55"/>
    </row>
    <row r="67" spans="4:20" x14ac:dyDescent="0.3">
      <c r="D67" s="100" t="s">
        <v>390</v>
      </c>
      <c r="E67" s="63"/>
      <c r="F67" s="63"/>
      <c r="G67" s="63"/>
      <c r="H67" s="92"/>
      <c r="I67" s="63"/>
      <c r="J67" s="63"/>
      <c r="K67" s="63"/>
      <c r="L67" s="92"/>
      <c r="M67" s="92"/>
      <c r="N67" s="92"/>
      <c r="O67" s="92"/>
      <c r="P67" s="92"/>
      <c r="Q67" s="92"/>
      <c r="R67" s="92"/>
      <c r="S67" s="92"/>
      <c r="T67" s="55"/>
    </row>
    <row r="68" spans="4:20" x14ac:dyDescent="0.3">
      <c r="D68" s="98"/>
      <c r="E68" s="65"/>
      <c r="F68" s="65"/>
      <c r="G68" s="65"/>
      <c r="H68" s="92"/>
      <c r="I68" s="65"/>
      <c r="J68" s="65"/>
      <c r="K68" s="64"/>
      <c r="L68" s="92"/>
      <c r="M68" s="92"/>
      <c r="N68" s="92"/>
      <c r="O68" s="92"/>
      <c r="P68" s="92"/>
      <c r="Q68" s="92"/>
      <c r="R68" s="92"/>
      <c r="S68" s="92"/>
      <c r="T68" s="55"/>
    </row>
    <row r="69" spans="4:20" x14ac:dyDescent="0.3">
      <c r="D69" s="97" t="s">
        <v>450</v>
      </c>
      <c r="E69" s="64"/>
      <c r="F69" s="64"/>
      <c r="G69" s="64"/>
      <c r="H69" s="92"/>
      <c r="I69" s="64"/>
      <c r="J69" s="64"/>
      <c r="K69" s="64"/>
      <c r="L69" s="92"/>
      <c r="M69" s="92"/>
      <c r="N69" s="92"/>
      <c r="O69" s="92"/>
      <c r="P69" s="92"/>
      <c r="Q69" s="92"/>
      <c r="R69" s="92"/>
      <c r="S69" s="92"/>
      <c r="T69" s="55"/>
    </row>
    <row r="70" spans="4:20" x14ac:dyDescent="0.3">
      <c r="D70" s="98" t="s">
        <v>298</v>
      </c>
      <c r="E70" s="65">
        <f>'Pro 3'!G113+'Pro 3'!G114</f>
        <v>0</v>
      </c>
      <c r="F70" s="65">
        <f>'Pro 3'!H113+'Pro 3'!H114</f>
        <v>0</v>
      </c>
      <c r="G70" s="65">
        <f>'Pro 3'!I113+'Pro 3'!I114</f>
        <v>0</v>
      </c>
      <c r="H70" s="92"/>
      <c r="I70" s="64"/>
      <c r="J70" s="64"/>
      <c r="K70" s="65"/>
      <c r="L70" s="92"/>
      <c r="M70" s="92"/>
      <c r="N70" s="92"/>
      <c r="O70" s="92"/>
      <c r="P70" s="92"/>
      <c r="Q70" s="92"/>
      <c r="R70" s="92"/>
      <c r="S70" s="92"/>
      <c r="T70" s="55"/>
    </row>
    <row r="71" spans="4:20" x14ac:dyDescent="0.3">
      <c r="D71" s="98" t="s">
        <v>301</v>
      </c>
      <c r="E71" s="65">
        <f>'Pro 3'!G115</f>
        <v>0</v>
      </c>
      <c r="F71" s="65">
        <f>'Pro 3'!H115</f>
        <v>0</v>
      </c>
      <c r="G71" s="65">
        <f>'Pro 3'!I115</f>
        <v>0</v>
      </c>
      <c r="H71" s="92"/>
      <c r="I71" s="64"/>
      <c r="J71" s="64"/>
      <c r="K71" s="65"/>
      <c r="L71" s="92"/>
      <c r="M71" s="92"/>
      <c r="N71" s="92"/>
      <c r="O71" s="92"/>
      <c r="P71" s="92"/>
      <c r="Q71" s="92"/>
      <c r="R71" s="92"/>
      <c r="S71" s="92"/>
      <c r="T71" s="55"/>
    </row>
    <row r="72" spans="4:20" x14ac:dyDescent="0.3">
      <c r="D72" s="101" t="s">
        <v>451</v>
      </c>
      <c r="E72" s="92"/>
      <c r="F72" s="92"/>
      <c r="G72" s="92"/>
      <c r="H72" s="92"/>
      <c r="I72" s="64"/>
      <c r="J72" s="64"/>
      <c r="K72" s="63"/>
      <c r="L72" s="92"/>
      <c r="M72" s="92"/>
      <c r="N72" s="92"/>
      <c r="O72" s="92"/>
      <c r="P72" s="92"/>
      <c r="Q72" s="92"/>
      <c r="R72" s="92"/>
      <c r="S72" s="92"/>
      <c r="T72" s="55"/>
    </row>
    <row r="73" spans="4:20" x14ac:dyDescent="0.3">
      <c r="D73" s="101"/>
      <c r="E73" s="63"/>
      <c r="F73" s="63"/>
      <c r="G73" s="63"/>
      <c r="H73" s="92"/>
      <c r="I73" s="63"/>
      <c r="J73" s="63"/>
      <c r="K73" s="65"/>
      <c r="L73" s="92"/>
      <c r="M73" s="92"/>
      <c r="N73" s="92"/>
      <c r="O73" s="92"/>
      <c r="P73" s="92"/>
      <c r="Q73" s="92"/>
      <c r="R73" s="92"/>
      <c r="S73" s="92"/>
      <c r="T73" s="55"/>
    </row>
    <row r="74" spans="4:20" x14ac:dyDescent="0.3">
      <c r="D74" s="101" t="s">
        <v>78</v>
      </c>
      <c r="E74" s="65"/>
      <c r="F74" s="65"/>
      <c r="G74" s="65"/>
      <c r="H74" s="92"/>
      <c r="I74" s="65"/>
      <c r="J74" s="65"/>
      <c r="K74" s="64"/>
      <c r="L74" s="92"/>
      <c r="M74" s="92"/>
      <c r="N74" s="92"/>
      <c r="O74" s="92"/>
      <c r="P74" s="92"/>
      <c r="Q74" s="92"/>
      <c r="R74" s="92"/>
      <c r="S74" s="92"/>
      <c r="T74" s="55"/>
    </row>
    <row r="75" spans="4:20" x14ac:dyDescent="0.3">
      <c r="D75" s="98" t="s">
        <v>452</v>
      </c>
      <c r="E75" s="65"/>
      <c r="F75" s="65"/>
      <c r="G75" s="65"/>
      <c r="H75" s="92"/>
      <c r="I75" s="65"/>
      <c r="J75" s="65"/>
      <c r="K75" s="65"/>
      <c r="L75" s="92"/>
      <c r="M75" s="92"/>
      <c r="N75" s="92"/>
      <c r="O75" s="92"/>
      <c r="P75" s="92"/>
      <c r="Q75" s="92"/>
      <c r="R75" s="92"/>
      <c r="S75" s="92"/>
      <c r="T75" s="55"/>
    </row>
    <row r="76" spans="4:20" x14ac:dyDescent="0.3">
      <c r="D76" s="107" t="s">
        <v>453</v>
      </c>
      <c r="E76" s="63"/>
      <c r="F76" s="63"/>
      <c r="G76" s="63"/>
      <c r="H76" s="92"/>
      <c r="I76" s="63"/>
      <c r="J76" s="63"/>
      <c r="K76" s="65"/>
      <c r="L76" s="92"/>
      <c r="M76" s="92"/>
      <c r="N76" s="92"/>
      <c r="O76" s="92"/>
      <c r="P76" s="92"/>
      <c r="Q76" s="92"/>
      <c r="R76" s="92"/>
      <c r="S76" s="92"/>
      <c r="T76" s="55"/>
    </row>
    <row r="77" spans="4:20" x14ac:dyDescent="0.3">
      <c r="D77" s="98"/>
      <c r="E77" s="65"/>
      <c r="F77" s="65"/>
      <c r="G77" s="65"/>
      <c r="H77" s="92"/>
      <c r="I77" s="65"/>
      <c r="J77" s="65"/>
      <c r="K77" s="65"/>
      <c r="L77" s="92"/>
      <c r="M77" s="92"/>
      <c r="N77" s="92"/>
      <c r="O77" s="92"/>
      <c r="P77" s="92"/>
      <c r="Q77" s="92"/>
      <c r="R77" s="92"/>
      <c r="S77" s="92"/>
      <c r="T77" s="55"/>
    </row>
    <row r="78" spans="4:20" x14ac:dyDescent="0.3">
      <c r="D78" s="97" t="s">
        <v>454</v>
      </c>
      <c r="E78" s="65"/>
      <c r="F78" s="65"/>
      <c r="G78" s="65"/>
      <c r="H78" s="92"/>
      <c r="I78" s="65"/>
      <c r="J78" s="65"/>
      <c r="K78" s="65"/>
      <c r="L78" s="92"/>
      <c r="M78" s="92"/>
      <c r="N78" s="92"/>
      <c r="O78" s="92"/>
      <c r="P78" s="92"/>
      <c r="Q78" s="92"/>
      <c r="R78" s="92"/>
      <c r="S78" s="92"/>
      <c r="T78" s="55"/>
    </row>
    <row r="79" spans="4:20" x14ac:dyDescent="0.3">
      <c r="D79" s="98" t="s">
        <v>382</v>
      </c>
      <c r="E79" s="65" t="e">
        <f>'Pro 2'!#REF!</f>
        <v>#REF!</v>
      </c>
      <c r="F79" s="65" t="e">
        <f>'Pro 2'!#REF!</f>
        <v>#REF!</v>
      </c>
      <c r="G79" s="65" t="e">
        <f>'Pro 2'!#REF!</f>
        <v>#REF!</v>
      </c>
      <c r="H79" s="92"/>
      <c r="I79" s="65"/>
      <c r="J79" s="65"/>
      <c r="K79" s="65"/>
      <c r="L79" s="92"/>
      <c r="M79" s="92"/>
      <c r="N79" s="92"/>
      <c r="O79" s="92"/>
      <c r="P79" s="92"/>
      <c r="Q79" s="92"/>
      <c r="R79" s="92"/>
      <c r="S79" s="92"/>
      <c r="T79" s="55"/>
    </row>
    <row r="80" spans="4:20" x14ac:dyDescent="0.3">
      <c r="D80" s="98" t="s">
        <v>455</v>
      </c>
      <c r="E80" s="65" t="e">
        <f>'Pro 2'!#REF!/1000</f>
        <v>#REF!</v>
      </c>
      <c r="F80" s="65" t="e">
        <f>'Pro 2'!#REF!/1000</f>
        <v>#REF!</v>
      </c>
      <c r="G80" s="65" t="e">
        <f>'Pro 2'!#REF!/1000</f>
        <v>#REF!</v>
      </c>
      <c r="H80" s="92"/>
      <c r="I80" s="65"/>
      <c r="J80" s="65"/>
      <c r="K80" s="63"/>
      <c r="L80" s="92"/>
      <c r="M80" s="92"/>
      <c r="N80" s="92"/>
      <c r="O80" s="92"/>
      <c r="P80" s="92"/>
      <c r="Q80" s="92"/>
      <c r="R80" s="92"/>
      <c r="S80" s="92"/>
      <c r="T80" s="55"/>
    </row>
    <row r="81" spans="1:26" x14ac:dyDescent="0.3">
      <c r="D81" s="99" t="s">
        <v>456</v>
      </c>
      <c r="E81" s="63"/>
      <c r="F81" s="63"/>
      <c r="G81" s="63"/>
      <c r="H81" s="63"/>
      <c r="I81" s="63"/>
      <c r="J81" s="63"/>
      <c r="K81" s="65"/>
      <c r="L81" s="92"/>
      <c r="M81" s="92"/>
      <c r="N81" s="92"/>
      <c r="O81" s="92"/>
      <c r="P81" s="92"/>
      <c r="Q81" s="92"/>
      <c r="R81" s="92"/>
      <c r="S81" s="92"/>
      <c r="T81" s="55"/>
    </row>
    <row r="82" spans="1:26" x14ac:dyDescent="0.3">
      <c r="D82" s="98"/>
      <c r="E82" s="65"/>
      <c r="F82" s="65"/>
      <c r="G82" s="65"/>
      <c r="H82" s="65"/>
      <c r="I82" s="65"/>
      <c r="J82" s="65"/>
      <c r="K82" s="65"/>
      <c r="L82" s="92"/>
      <c r="M82" s="92"/>
      <c r="N82" s="92"/>
      <c r="O82" s="92"/>
      <c r="P82" s="92"/>
      <c r="Q82" s="92"/>
      <c r="R82" s="92"/>
      <c r="S82" s="92"/>
      <c r="T82" s="55"/>
    </row>
    <row r="83" spans="1:26" ht="15" customHeight="1" x14ac:dyDescent="0.3">
      <c r="D83" s="98"/>
      <c r="E83" s="65"/>
      <c r="F83" s="65"/>
      <c r="G83" s="65"/>
      <c r="H83" s="944" t="s">
        <v>391</v>
      </c>
      <c r="I83" s="944"/>
      <c r="J83" s="944"/>
      <c r="K83" s="65"/>
      <c r="L83" s="92"/>
      <c r="M83" s="92"/>
      <c r="N83" s="92"/>
      <c r="O83" s="92"/>
      <c r="P83" s="92"/>
      <c r="Q83" s="92"/>
      <c r="R83" s="92"/>
      <c r="S83" s="92"/>
      <c r="T83" s="55"/>
    </row>
    <row r="84" spans="1:26" x14ac:dyDescent="0.3">
      <c r="D84" s="98"/>
      <c r="E84" s="93">
        <v>2022</v>
      </c>
      <c r="F84" s="93">
        <v>2023</v>
      </c>
      <c r="G84" s="93">
        <v>2024</v>
      </c>
      <c r="H84" s="93">
        <v>2025</v>
      </c>
      <c r="I84" s="60">
        <v>2026</v>
      </c>
      <c r="J84" s="60">
        <v>2027</v>
      </c>
      <c r="K84" s="60"/>
      <c r="L84" s="92"/>
      <c r="M84" s="92"/>
      <c r="N84" s="92"/>
      <c r="O84" s="92"/>
      <c r="P84" s="92"/>
      <c r="Q84" s="92"/>
      <c r="R84" s="92"/>
      <c r="S84" s="92"/>
      <c r="T84" s="55"/>
    </row>
    <row r="85" spans="1:26" x14ac:dyDescent="0.3">
      <c r="D85" s="102" t="s">
        <v>392</v>
      </c>
      <c r="E85" s="103">
        <f>'Pro 3'!E329/1000</f>
        <v>0</v>
      </c>
      <c r="F85" s="103">
        <f>'Pro 3'!F329/1000</f>
        <v>0</v>
      </c>
      <c r="G85" s="103">
        <f>'Pro 3'!G329/1000</f>
        <v>0</v>
      </c>
      <c r="H85" s="103">
        <f>'Pro 3'!H329/1000</f>
        <v>0</v>
      </c>
      <c r="I85" s="103">
        <f>'Pro 3'!I329/1000</f>
        <v>0</v>
      </c>
      <c r="J85" s="103">
        <f>'Pro 3'!J329/1000</f>
        <v>0</v>
      </c>
      <c r="K85" s="103"/>
      <c r="L85" s="58"/>
      <c r="M85" s="58"/>
      <c r="N85" s="58"/>
      <c r="O85" s="58"/>
      <c r="P85" s="58"/>
      <c r="Q85" s="58"/>
      <c r="R85" s="58"/>
      <c r="S85" s="58"/>
      <c r="T85" s="59"/>
    </row>
    <row r="86" spans="1:26" x14ac:dyDescent="0.3">
      <c r="D86" s="92"/>
      <c r="E86" s="92"/>
      <c r="F86" s="92"/>
      <c r="G86" s="92"/>
      <c r="H86" s="92"/>
      <c r="I86" s="92"/>
      <c r="J86" s="92"/>
      <c r="K86" s="65"/>
    </row>
    <row r="87" spans="1:26" x14ac:dyDescent="0.3">
      <c r="D87" s="109" t="s">
        <v>393</v>
      </c>
      <c r="E87" s="51"/>
      <c r="F87" s="51"/>
      <c r="G87" s="51"/>
      <c r="H87" s="51"/>
      <c r="I87" s="51"/>
      <c r="J87" s="51"/>
      <c r="K87" s="114"/>
      <c r="L87" s="51"/>
      <c r="M87" s="51"/>
      <c r="N87" s="51"/>
      <c r="O87" s="51"/>
      <c r="P87" s="51"/>
      <c r="Q87" s="51"/>
      <c r="R87" s="51"/>
      <c r="S87" s="51"/>
      <c r="T87" s="51"/>
      <c r="U87" s="51"/>
      <c r="V87" s="51"/>
      <c r="W87" s="51"/>
      <c r="X87" s="51"/>
      <c r="Y87" s="51"/>
      <c r="Z87" s="52"/>
    </row>
    <row r="88" spans="1:26" ht="14.4" thickBot="1" x14ac:dyDescent="0.35">
      <c r="D88" s="115" t="s">
        <v>394</v>
      </c>
      <c r="E88" s="66" t="s">
        <v>395</v>
      </c>
      <c r="F88" s="66" t="s">
        <v>396</v>
      </c>
      <c r="G88" s="66" t="s">
        <v>397</v>
      </c>
      <c r="H88" s="66" t="s">
        <v>398</v>
      </c>
      <c r="I88" s="66" t="s">
        <v>399</v>
      </c>
      <c r="J88" s="66" t="s">
        <v>400</v>
      </c>
      <c r="K88" s="67" t="s">
        <v>401</v>
      </c>
      <c r="L88" s="67" t="s">
        <v>457</v>
      </c>
      <c r="M88" s="66" t="s">
        <v>402</v>
      </c>
      <c r="N88" s="66" t="s">
        <v>403</v>
      </c>
      <c r="O88" s="66" t="s">
        <v>458</v>
      </c>
      <c r="P88" s="68" t="s">
        <v>404</v>
      </c>
      <c r="Q88" s="68" t="s">
        <v>405</v>
      </c>
      <c r="R88" s="68" t="s">
        <v>406</v>
      </c>
      <c r="S88" s="68" t="s">
        <v>407</v>
      </c>
      <c r="T88" s="68" t="s">
        <v>408</v>
      </c>
      <c r="U88" s="68" t="s">
        <v>409</v>
      </c>
      <c r="V88" s="92"/>
      <c r="W88" s="92"/>
      <c r="X88" s="92">
        <v>2022</v>
      </c>
      <c r="Y88" s="92">
        <v>2023</v>
      </c>
      <c r="Z88" s="55">
        <v>2024</v>
      </c>
    </row>
    <row r="89" spans="1:26" x14ac:dyDescent="0.3">
      <c r="D89" s="116">
        <f>Intro!D85</f>
        <v>0</v>
      </c>
      <c r="E89" s="117" t="s">
        <v>410</v>
      </c>
      <c r="F89" s="117" t="s">
        <v>411</v>
      </c>
      <c r="G89" s="117" t="s">
        <v>411</v>
      </c>
      <c r="H89" s="117" t="s">
        <v>411</v>
      </c>
      <c r="I89" s="117" t="s">
        <v>412</v>
      </c>
      <c r="J89" s="117" t="s">
        <v>412</v>
      </c>
      <c r="K89" s="117"/>
      <c r="L89" s="117" t="s">
        <v>412</v>
      </c>
      <c r="M89" s="117" t="s">
        <v>414</v>
      </c>
      <c r="N89" s="117" t="s">
        <v>415</v>
      </c>
      <c r="O89" s="117" t="s">
        <v>443</v>
      </c>
      <c r="P89" s="69">
        <f>'Pro 2'!G29</f>
        <v>0</v>
      </c>
      <c r="Q89" s="70">
        <f>'Pro 2'!H29</f>
        <v>0</v>
      </c>
      <c r="R89" s="70">
        <f>'Pro 2'!I29</f>
        <v>0</v>
      </c>
      <c r="S89" s="69">
        <f>'Pro 2'!G30</f>
        <v>0</v>
      </c>
      <c r="T89" s="70">
        <f>'Pro 2'!H30</f>
        <v>0</v>
      </c>
      <c r="U89" s="70">
        <f>'Pro 2'!I30</f>
        <v>0</v>
      </c>
      <c r="V89" s="92"/>
      <c r="W89" s="92" t="s">
        <v>459</v>
      </c>
      <c r="X89" s="92">
        <f>'Pro 2'!G172*0.01</f>
        <v>0</v>
      </c>
      <c r="Y89" s="92">
        <f>'Pro 2'!H172*0.01</f>
        <v>0</v>
      </c>
      <c r="Z89" s="55">
        <f>'Pro 2'!I172*0.01</f>
        <v>0</v>
      </c>
    </row>
    <row r="90" spans="1:26" x14ac:dyDescent="0.3">
      <c r="D90" s="118">
        <f t="shared" ref="D90:E92" si="1">D89</f>
        <v>0</v>
      </c>
      <c r="E90" s="119" t="str">
        <f t="shared" si="1"/>
        <v>1 - Producer</v>
      </c>
      <c r="F90" s="119" t="s">
        <v>411</v>
      </c>
      <c r="G90" s="119" t="s">
        <v>411</v>
      </c>
      <c r="H90" s="119" t="s">
        <v>411</v>
      </c>
      <c r="I90" s="119" t="str">
        <f t="shared" ref="I90:J92" si="2">I89</f>
        <v>DOM</v>
      </c>
      <c r="J90" s="119" t="str">
        <f t="shared" si="2"/>
        <v>DOM</v>
      </c>
      <c r="K90" s="119"/>
      <c r="L90" s="119" t="str">
        <f>L89</f>
        <v>DOM</v>
      </c>
      <c r="M90" s="119" t="s">
        <v>414</v>
      </c>
      <c r="N90" s="119" t="s">
        <v>416</v>
      </c>
      <c r="O90" s="119" t="s">
        <v>443</v>
      </c>
      <c r="P90" s="71">
        <f>'Pro 2'!G32</f>
        <v>0</v>
      </c>
      <c r="Q90" s="119">
        <f>'Pro 2'!H32</f>
        <v>0</v>
      </c>
      <c r="R90" s="119">
        <f>'Pro 2'!I32</f>
        <v>0</v>
      </c>
      <c r="S90" s="71">
        <f>'Pro 2'!G33</f>
        <v>0</v>
      </c>
      <c r="T90" s="119">
        <f>'Pro 2'!H33</f>
        <v>0</v>
      </c>
      <c r="U90" s="119">
        <f>'Pro 2'!I33</f>
        <v>0</v>
      </c>
      <c r="V90" s="92"/>
      <c r="W90" s="92"/>
      <c r="X90" s="92"/>
      <c r="Y90" s="92"/>
      <c r="Z90" s="55"/>
    </row>
    <row r="91" spans="1:26" x14ac:dyDescent="0.3">
      <c r="D91" s="120">
        <f t="shared" si="1"/>
        <v>0</v>
      </c>
      <c r="E91" s="121" t="str">
        <f t="shared" si="1"/>
        <v>1 - Producer</v>
      </c>
      <c r="F91" s="121" t="s">
        <v>411</v>
      </c>
      <c r="G91" s="121" t="s">
        <v>411</v>
      </c>
      <c r="H91" s="121" t="s">
        <v>411</v>
      </c>
      <c r="I91" s="121" t="str">
        <f t="shared" si="2"/>
        <v>DOM</v>
      </c>
      <c r="J91" s="121" t="str">
        <f t="shared" si="2"/>
        <v>DOM</v>
      </c>
      <c r="K91" s="121"/>
      <c r="L91" s="121" t="str">
        <f>L90</f>
        <v>DOM</v>
      </c>
      <c r="M91" s="121" t="s">
        <v>414</v>
      </c>
      <c r="N91" s="121" t="s">
        <v>415</v>
      </c>
      <c r="O91" s="121" t="s">
        <v>444</v>
      </c>
      <c r="P91" s="72" t="e">
        <f>'Pro 2'!#REF!</f>
        <v>#REF!</v>
      </c>
      <c r="Q91" s="121" t="e">
        <f>'Pro 2'!#REF!</f>
        <v>#REF!</v>
      </c>
      <c r="R91" s="121" t="e">
        <f>'Pro 2'!#REF!</f>
        <v>#REF!</v>
      </c>
      <c r="S91" s="72" t="e">
        <f>'Pro 2'!#REF!</f>
        <v>#REF!</v>
      </c>
      <c r="T91" s="121" t="e">
        <f>'Pro 2'!#REF!</f>
        <v>#REF!</v>
      </c>
      <c r="U91" s="121" t="e">
        <f>'Pro 2'!#REF!</f>
        <v>#REF!</v>
      </c>
      <c r="V91" s="92"/>
      <c r="W91" s="92"/>
      <c r="X91" s="92"/>
      <c r="Y91" s="92"/>
      <c r="Z91" s="55"/>
    </row>
    <row r="92" spans="1:26" x14ac:dyDescent="0.3">
      <c r="D92" s="122">
        <f t="shared" si="1"/>
        <v>0</v>
      </c>
      <c r="E92" s="123" t="str">
        <f t="shared" si="1"/>
        <v>1 - Producer</v>
      </c>
      <c r="F92" s="123" t="s">
        <v>411</v>
      </c>
      <c r="G92" s="123" t="s">
        <v>411</v>
      </c>
      <c r="H92" s="123" t="s">
        <v>411</v>
      </c>
      <c r="I92" s="123" t="str">
        <f t="shared" si="2"/>
        <v>DOM</v>
      </c>
      <c r="J92" s="123" t="str">
        <f t="shared" si="2"/>
        <v>DOM</v>
      </c>
      <c r="K92" s="123"/>
      <c r="L92" s="123" t="str">
        <f>L91</f>
        <v>DOM</v>
      </c>
      <c r="M92" s="123" t="s">
        <v>414</v>
      </c>
      <c r="N92" s="123" t="s">
        <v>416</v>
      </c>
      <c r="O92" s="123" t="s">
        <v>444</v>
      </c>
      <c r="P92" s="124" t="e">
        <f>'Pro 2'!#REF!</f>
        <v>#REF!</v>
      </c>
      <c r="Q92" s="123" t="e">
        <f>'Pro 2'!#REF!</f>
        <v>#REF!</v>
      </c>
      <c r="R92" s="123" t="e">
        <f>'Pro 2'!#REF!</f>
        <v>#REF!</v>
      </c>
      <c r="S92" s="124" t="e">
        <f>'Pro 2'!#REF!</f>
        <v>#REF!</v>
      </c>
      <c r="T92" s="123" t="e">
        <f>'Pro 2'!#REF!</f>
        <v>#REF!</v>
      </c>
      <c r="U92" s="123" t="e">
        <f>'Pro 2'!#REF!</f>
        <v>#REF!</v>
      </c>
      <c r="V92" s="58"/>
      <c r="W92" s="58"/>
      <c r="X92" s="58"/>
      <c r="Y92" s="58"/>
      <c r="Z92" s="59"/>
    </row>
    <row r="93" spans="1:26" x14ac:dyDescent="0.3">
      <c r="L93" s="65"/>
    </row>
    <row r="94" spans="1:26" ht="14.4" thickBot="1" x14ac:dyDescent="0.35">
      <c r="D94" s="109" t="s">
        <v>417</v>
      </c>
      <c r="E94" s="51"/>
      <c r="F94" s="51"/>
      <c r="G94" s="51"/>
      <c r="H94" s="51"/>
      <c r="I94" s="51"/>
      <c r="J94" s="51"/>
      <c r="K94" s="51"/>
      <c r="L94" s="51"/>
      <c r="M94" s="51"/>
      <c r="N94" s="52"/>
    </row>
    <row r="95" spans="1:26" ht="15" customHeight="1" x14ac:dyDescent="0.3">
      <c r="A95" s="48" t="s">
        <v>461</v>
      </c>
      <c r="D95" s="125"/>
      <c r="E95" s="73"/>
      <c r="F95" s="73"/>
      <c r="G95" s="73"/>
      <c r="H95" s="73"/>
      <c r="I95" s="942" t="s">
        <v>460</v>
      </c>
      <c r="J95" s="942"/>
      <c r="K95" s="942"/>
      <c r="L95" s="942" t="s">
        <v>462</v>
      </c>
      <c r="M95" s="942"/>
      <c r="N95" s="943"/>
    </row>
    <row r="96" spans="1:26" ht="12.75" customHeight="1" x14ac:dyDescent="0.3">
      <c r="D96" s="126" t="s">
        <v>394</v>
      </c>
      <c r="E96" s="127" t="s">
        <v>418</v>
      </c>
      <c r="F96" s="127" t="s">
        <v>419</v>
      </c>
      <c r="G96" s="127" t="s">
        <v>420</v>
      </c>
      <c r="H96" s="127" t="s">
        <v>421</v>
      </c>
      <c r="I96" s="128">
        <v>2022</v>
      </c>
      <c r="J96" s="128">
        <v>2023</v>
      </c>
      <c r="K96" s="128">
        <v>2024</v>
      </c>
      <c r="L96" s="128">
        <f>I96</f>
        <v>2022</v>
      </c>
      <c r="M96" s="128">
        <f>J96</f>
        <v>2023</v>
      </c>
      <c r="N96" s="129">
        <f>K96</f>
        <v>2024</v>
      </c>
    </row>
    <row r="97" spans="4:30" x14ac:dyDescent="0.3">
      <c r="D97" s="130">
        <f>D89</f>
        <v>0</v>
      </c>
      <c r="E97" s="131" t="s">
        <v>410</v>
      </c>
      <c r="F97" s="131" t="s">
        <v>353</v>
      </c>
      <c r="G97" s="131" t="s">
        <v>422</v>
      </c>
      <c r="H97" s="74" t="s">
        <v>423</v>
      </c>
      <c r="I97" s="92" t="e">
        <f>F8*L97*0.01</f>
        <v>#REF!</v>
      </c>
      <c r="J97" s="92" t="e">
        <f t="shared" ref="J97:K101" si="3">G8*M97*0.01</f>
        <v>#REF!</v>
      </c>
      <c r="K97" s="92" t="e">
        <f t="shared" si="3"/>
        <v>#REF!</v>
      </c>
      <c r="L97" s="92" t="e">
        <f>'Pro 2'!#REF!</f>
        <v>#REF!</v>
      </c>
      <c r="M97" s="92" t="e">
        <f>'Pro 2'!#REF!</f>
        <v>#REF!</v>
      </c>
      <c r="N97" s="55" t="e">
        <f>'Pro 2'!#REF!</f>
        <v>#REF!</v>
      </c>
    </row>
    <row r="98" spans="4:30" x14ac:dyDescent="0.3">
      <c r="D98" s="132">
        <f>D97</f>
        <v>0</v>
      </c>
      <c r="E98" s="133" t="s">
        <v>410</v>
      </c>
      <c r="F98" s="133" t="str">
        <f>F97</f>
        <v>Domestic Sales</v>
      </c>
      <c r="G98" s="133" t="s">
        <v>424</v>
      </c>
      <c r="H98" s="75" t="s">
        <v>425</v>
      </c>
      <c r="I98" s="92" t="e">
        <f>F9*L98*0.01</f>
        <v>#REF!</v>
      </c>
      <c r="J98" s="92" t="e">
        <f t="shared" si="3"/>
        <v>#REF!</v>
      </c>
      <c r="K98" s="92" t="e">
        <f t="shared" si="3"/>
        <v>#REF!</v>
      </c>
      <c r="L98" s="92" t="e">
        <f>'Pro 2'!#REF!</f>
        <v>#REF!</v>
      </c>
      <c r="M98" s="92" t="e">
        <f>'Pro 2'!#REF!</f>
        <v>#REF!</v>
      </c>
      <c r="N98" s="55" t="e">
        <f>'Pro 2'!#REF!</f>
        <v>#REF!</v>
      </c>
    </row>
    <row r="99" spans="4:30" x14ac:dyDescent="0.3">
      <c r="D99" s="132">
        <f>D98</f>
        <v>0</v>
      </c>
      <c r="E99" s="133" t="s">
        <v>410</v>
      </c>
      <c r="F99" s="133" t="str">
        <f>F98</f>
        <v>Domestic Sales</v>
      </c>
      <c r="G99" s="133" t="s">
        <v>426</v>
      </c>
      <c r="H99" s="75" t="s">
        <v>427</v>
      </c>
      <c r="I99" s="92" t="e">
        <f>F10*L99*0.01</f>
        <v>#REF!</v>
      </c>
      <c r="J99" s="92" t="e">
        <f t="shared" si="3"/>
        <v>#REF!</v>
      </c>
      <c r="K99" s="92" t="e">
        <f t="shared" si="3"/>
        <v>#REF!</v>
      </c>
      <c r="L99" s="92" t="e">
        <f>'Pro 2'!#REF!</f>
        <v>#REF!</v>
      </c>
      <c r="M99" s="92" t="e">
        <f>'Pro 2'!#REF!</f>
        <v>#REF!</v>
      </c>
      <c r="N99" s="55" t="e">
        <f>'Pro 2'!#REF!</f>
        <v>#REF!</v>
      </c>
    </row>
    <row r="100" spans="4:30" x14ac:dyDescent="0.3">
      <c r="D100" s="132">
        <f>D99</f>
        <v>0</v>
      </c>
      <c r="E100" s="133" t="s">
        <v>410</v>
      </c>
      <c r="F100" s="133" t="str">
        <f>F99</f>
        <v>Domestic Sales</v>
      </c>
      <c r="G100" s="133" t="s">
        <v>428</v>
      </c>
      <c r="H100" s="75" t="s">
        <v>429</v>
      </c>
      <c r="I100" s="92" t="e">
        <f>F11*L100*0.01</f>
        <v>#REF!</v>
      </c>
      <c r="J100" s="92" t="e">
        <f t="shared" si="3"/>
        <v>#REF!</v>
      </c>
      <c r="K100" s="92" t="e">
        <f t="shared" si="3"/>
        <v>#REF!</v>
      </c>
      <c r="L100" s="92" t="e">
        <f>'Pro 2'!#REF!</f>
        <v>#REF!</v>
      </c>
      <c r="M100" s="92" t="e">
        <f>'Pro 2'!#REF!</f>
        <v>#REF!</v>
      </c>
      <c r="N100" s="55" t="e">
        <f>'Pro 2'!#REF!</f>
        <v>#REF!</v>
      </c>
    </row>
    <row r="101" spans="4:30" x14ac:dyDescent="0.3">
      <c r="D101" s="134">
        <f>D100</f>
        <v>0</v>
      </c>
      <c r="E101" s="135" t="s">
        <v>410</v>
      </c>
      <c r="F101" s="135" t="str">
        <f>F100</f>
        <v>Domestic Sales</v>
      </c>
      <c r="G101" s="135" t="s">
        <v>430</v>
      </c>
      <c r="H101" s="136" t="s">
        <v>431</v>
      </c>
      <c r="I101" s="58" t="e">
        <f>F12*L101*0.01</f>
        <v>#REF!</v>
      </c>
      <c r="J101" s="58" t="e">
        <f t="shared" si="3"/>
        <v>#REF!</v>
      </c>
      <c r="K101" s="58" t="e">
        <f t="shared" si="3"/>
        <v>#REF!</v>
      </c>
      <c r="L101" s="58" t="e">
        <f>'Pro 2'!#REF!</f>
        <v>#REF!</v>
      </c>
      <c r="M101" s="58" t="e">
        <f>'Pro 2'!#REF!</f>
        <v>#REF!</v>
      </c>
      <c r="N101" s="59" t="e">
        <f>'Pro 2'!#REF!</f>
        <v>#REF!</v>
      </c>
    </row>
    <row r="104" spans="4:30" x14ac:dyDescent="0.3">
      <c r="D104" s="109" t="s">
        <v>463</v>
      </c>
      <c r="E104" s="51"/>
      <c r="F104" s="51"/>
      <c r="G104" s="51"/>
      <c r="H104" s="51"/>
      <c r="I104" s="51"/>
      <c r="J104" s="51"/>
      <c r="K104" s="51"/>
      <c r="L104" s="51"/>
      <c r="M104" s="51"/>
      <c r="N104" s="51"/>
      <c r="O104" s="51"/>
      <c r="P104" s="938" t="s">
        <v>447</v>
      </c>
      <c r="Q104" s="938"/>
      <c r="R104" s="938"/>
      <c r="S104" s="938"/>
      <c r="T104" s="938"/>
      <c r="U104" s="938"/>
      <c r="V104" s="938"/>
      <c r="W104" s="938" t="s">
        <v>473</v>
      </c>
      <c r="X104" s="938"/>
      <c r="Y104" s="938"/>
      <c r="Z104" s="938"/>
      <c r="AA104" s="938"/>
      <c r="AB104" s="938"/>
      <c r="AC104" s="938"/>
      <c r="AD104" s="939"/>
    </row>
    <row r="105" spans="4:30" ht="27.6" x14ac:dyDescent="0.3">
      <c r="D105" s="137" t="s">
        <v>394</v>
      </c>
      <c r="E105" s="76" t="s">
        <v>395</v>
      </c>
      <c r="F105" s="76" t="s">
        <v>398</v>
      </c>
      <c r="G105" s="76" t="s">
        <v>400</v>
      </c>
      <c r="H105" s="76" t="s">
        <v>401</v>
      </c>
      <c r="I105" s="77" t="s">
        <v>464</v>
      </c>
      <c r="J105" s="77" t="s">
        <v>457</v>
      </c>
      <c r="K105" s="76" t="s">
        <v>432</v>
      </c>
      <c r="L105" s="77" t="s">
        <v>433</v>
      </c>
      <c r="M105" s="76" t="s">
        <v>434</v>
      </c>
      <c r="N105" s="77" t="s">
        <v>402</v>
      </c>
      <c r="O105" s="78" t="s">
        <v>465</v>
      </c>
      <c r="P105" s="78" t="s">
        <v>466</v>
      </c>
      <c r="Q105" s="78" t="s">
        <v>467</v>
      </c>
      <c r="R105" s="78" t="s">
        <v>468</v>
      </c>
      <c r="S105" s="78" t="s">
        <v>469</v>
      </c>
      <c r="T105" s="78" t="s">
        <v>470</v>
      </c>
      <c r="U105" s="78" t="s">
        <v>471</v>
      </c>
      <c r="V105" s="79" t="s">
        <v>472</v>
      </c>
      <c r="W105" s="78" t="s">
        <v>465</v>
      </c>
      <c r="X105" s="78" t="s">
        <v>466</v>
      </c>
      <c r="Y105" s="78" t="s">
        <v>467</v>
      </c>
      <c r="Z105" s="78" t="s">
        <v>468</v>
      </c>
      <c r="AA105" s="78" t="s">
        <v>469</v>
      </c>
      <c r="AB105" s="78" t="s">
        <v>470</v>
      </c>
      <c r="AC105" s="78" t="s">
        <v>471</v>
      </c>
      <c r="AD105" s="138" t="s">
        <v>472</v>
      </c>
    </row>
    <row r="106" spans="4:30" x14ac:dyDescent="0.3">
      <c r="D106" s="139">
        <f>D97</f>
        <v>0</v>
      </c>
      <c r="E106" s="80" t="s">
        <v>410</v>
      </c>
      <c r="F106" s="80" t="s">
        <v>435</v>
      </c>
      <c r="G106" s="80" t="s">
        <v>412</v>
      </c>
      <c r="H106" s="80" t="s">
        <v>412</v>
      </c>
      <c r="I106" s="80" t="s">
        <v>412</v>
      </c>
      <c r="J106" s="80" t="s">
        <v>412</v>
      </c>
      <c r="K106" s="81" t="s">
        <v>436</v>
      </c>
      <c r="L106" s="80" t="e">
        <f>'Pro 2'!#REF!</f>
        <v>#REF!</v>
      </c>
      <c r="M106" s="80" t="e">
        <v>#N/A</v>
      </c>
      <c r="N106" s="80" t="s">
        <v>413</v>
      </c>
      <c r="O106" s="82" t="e">
        <f>'Pro 2'!#REF!</f>
        <v>#REF!</v>
      </c>
      <c r="P106" s="82" t="e">
        <f>'Pro 2'!#REF!</f>
        <v>#REF!</v>
      </c>
      <c r="Q106" s="82" t="e">
        <f>'Pro 2'!#REF!</f>
        <v>#REF!</v>
      </c>
      <c r="R106" s="82" t="e">
        <f>'Pro 2'!#REF!</f>
        <v>#REF!</v>
      </c>
      <c r="S106" s="82" t="e">
        <f>'Pro 2'!#REF!</f>
        <v>#REF!</v>
      </c>
      <c r="T106" s="82" t="e">
        <f>'Pro 2'!#REF!</f>
        <v>#REF!</v>
      </c>
      <c r="U106" s="82" t="e">
        <f>'Pro 2'!#REF!</f>
        <v>#REF!</v>
      </c>
      <c r="V106" s="83" t="e">
        <f>'Pro 2'!#REF!</f>
        <v>#REF!</v>
      </c>
      <c r="W106" s="82" t="e">
        <f>'Pro 2'!#REF!</f>
        <v>#REF!</v>
      </c>
      <c r="X106" s="82" t="e">
        <f>'Pro 2'!#REF!</f>
        <v>#REF!</v>
      </c>
      <c r="Y106" s="82" t="e">
        <f>'Pro 2'!#REF!</f>
        <v>#REF!</v>
      </c>
      <c r="Z106" s="82" t="e">
        <f>'Pro 2'!#REF!</f>
        <v>#REF!</v>
      </c>
      <c r="AA106" s="82" t="e">
        <f>'Pro 2'!#REF!</f>
        <v>#REF!</v>
      </c>
      <c r="AB106" s="82" t="e">
        <f>'Pro 2'!#REF!</f>
        <v>#REF!</v>
      </c>
      <c r="AC106" s="82" t="e">
        <f>'Pro 2'!#REF!</f>
        <v>#REF!</v>
      </c>
      <c r="AD106" s="140" t="e">
        <f>'Pro 2'!#REF!</f>
        <v>#REF!</v>
      </c>
    </row>
    <row r="107" spans="4:30" x14ac:dyDescent="0.3">
      <c r="D107" s="141">
        <f>D106</f>
        <v>0</v>
      </c>
      <c r="E107" s="84" t="s">
        <v>410</v>
      </c>
      <c r="F107" s="84" t="s">
        <v>435</v>
      </c>
      <c r="G107" s="84" t="s">
        <v>412</v>
      </c>
      <c r="H107" s="84" t="s">
        <v>412</v>
      </c>
      <c r="I107" s="84" t="s">
        <v>412</v>
      </c>
      <c r="J107" s="84" t="str">
        <f>J106</f>
        <v>DOM</v>
      </c>
      <c r="K107" s="85" t="s">
        <v>437</v>
      </c>
      <c r="L107" s="84" t="e">
        <f>'Pro 2'!#REF!</f>
        <v>#REF!</v>
      </c>
      <c r="M107" s="84" t="e">
        <v>#N/A</v>
      </c>
      <c r="N107" s="84" t="str">
        <f>N106</f>
        <v>Dom</v>
      </c>
      <c r="O107" s="86" t="e">
        <f>'Pro 2'!#REF!</f>
        <v>#REF!</v>
      </c>
      <c r="P107" s="86" t="e">
        <f>'Pro 2'!#REF!</f>
        <v>#REF!</v>
      </c>
      <c r="Q107" s="86" t="e">
        <f>'Pro 2'!#REF!</f>
        <v>#REF!</v>
      </c>
      <c r="R107" s="86" t="e">
        <f>'Pro 2'!#REF!</f>
        <v>#REF!</v>
      </c>
      <c r="S107" s="86" t="e">
        <f>'Pro 2'!#REF!</f>
        <v>#REF!</v>
      </c>
      <c r="T107" s="86" t="e">
        <f>'Pro 2'!#REF!</f>
        <v>#REF!</v>
      </c>
      <c r="U107" s="86" t="e">
        <f>'Pro 2'!#REF!</f>
        <v>#REF!</v>
      </c>
      <c r="V107" s="87" t="e">
        <f>'Pro 2'!#REF!</f>
        <v>#REF!</v>
      </c>
      <c r="W107" s="86" t="e">
        <f>'Pro 2'!#REF!</f>
        <v>#REF!</v>
      </c>
      <c r="X107" s="86" t="e">
        <f>'Pro 2'!#REF!</f>
        <v>#REF!</v>
      </c>
      <c r="Y107" s="86" t="e">
        <f>'Pro 2'!#REF!</f>
        <v>#REF!</v>
      </c>
      <c r="Z107" s="86" t="e">
        <f>'Pro 2'!#REF!</f>
        <v>#REF!</v>
      </c>
      <c r="AA107" s="86" t="e">
        <f>'Pro 2'!#REF!</f>
        <v>#REF!</v>
      </c>
      <c r="AB107" s="86" t="e">
        <f>'Pro 2'!#REF!</f>
        <v>#REF!</v>
      </c>
      <c r="AC107" s="86" t="e">
        <f>'Pro 2'!#REF!</f>
        <v>#REF!</v>
      </c>
      <c r="AD107" s="142" t="e">
        <f>'Pro 2'!#REF!</f>
        <v>#REF!</v>
      </c>
    </row>
    <row r="108" spans="4:30" x14ac:dyDescent="0.3">
      <c r="D108" s="141">
        <f>D107</f>
        <v>0</v>
      </c>
      <c r="E108" s="88" t="s">
        <v>410</v>
      </c>
      <c r="F108" s="88" t="s">
        <v>435</v>
      </c>
      <c r="G108" s="88" t="s">
        <v>412</v>
      </c>
      <c r="H108" s="88" t="s">
        <v>412</v>
      </c>
      <c r="I108" s="88" t="s">
        <v>412</v>
      </c>
      <c r="J108" s="88" t="str">
        <f>J107</f>
        <v>DOM</v>
      </c>
      <c r="K108" s="89" t="s">
        <v>438</v>
      </c>
      <c r="L108" s="88" t="e">
        <f>'Pro 2'!#REF!</f>
        <v>#REF!</v>
      </c>
      <c r="M108" s="88" t="e">
        <v>#N/A</v>
      </c>
      <c r="N108" s="88" t="str">
        <f>N107</f>
        <v>Dom</v>
      </c>
      <c r="O108" s="90" t="e">
        <f>'Pro 2'!#REF!</f>
        <v>#REF!</v>
      </c>
      <c r="P108" s="90" t="e">
        <f>'Pro 2'!#REF!</f>
        <v>#REF!</v>
      </c>
      <c r="Q108" s="90" t="e">
        <f>'Pro 2'!#REF!</f>
        <v>#REF!</v>
      </c>
      <c r="R108" s="90" t="e">
        <f>'Pro 2'!#REF!</f>
        <v>#REF!</v>
      </c>
      <c r="S108" s="90" t="e">
        <f>'Pro 2'!#REF!</f>
        <v>#REF!</v>
      </c>
      <c r="T108" s="90" t="e">
        <f>'Pro 2'!#REF!</f>
        <v>#REF!</v>
      </c>
      <c r="U108" s="90" t="e">
        <f>'Pro 2'!#REF!</f>
        <v>#REF!</v>
      </c>
      <c r="V108" s="91" t="e">
        <f>'Pro 2'!#REF!</f>
        <v>#REF!</v>
      </c>
      <c r="W108" s="90" t="e">
        <f>'Pro 2'!#REF!</f>
        <v>#REF!</v>
      </c>
      <c r="X108" s="90" t="e">
        <f>'Pro 2'!#REF!</f>
        <v>#REF!</v>
      </c>
      <c r="Y108" s="90" t="e">
        <f>'Pro 2'!#REF!</f>
        <v>#REF!</v>
      </c>
      <c r="Z108" s="90" t="e">
        <f>'Pro 2'!#REF!</f>
        <v>#REF!</v>
      </c>
      <c r="AA108" s="90" t="e">
        <f>'Pro 2'!#REF!</f>
        <v>#REF!</v>
      </c>
      <c r="AB108" s="90" t="e">
        <f>'Pro 2'!#REF!</f>
        <v>#REF!</v>
      </c>
      <c r="AC108" s="90" t="e">
        <f>'Pro 2'!#REF!</f>
        <v>#REF!</v>
      </c>
      <c r="AD108" s="143" t="e">
        <f>'Pro 2'!#REF!</f>
        <v>#REF!</v>
      </c>
    </row>
    <row r="109" spans="4:30" x14ac:dyDescent="0.3">
      <c r="D109" s="141">
        <f>D108</f>
        <v>0</v>
      </c>
      <c r="E109" s="84" t="s">
        <v>410</v>
      </c>
      <c r="F109" s="84" t="s">
        <v>435</v>
      </c>
      <c r="G109" s="84" t="s">
        <v>412</v>
      </c>
      <c r="H109" s="84" t="s">
        <v>412</v>
      </c>
      <c r="I109" s="84" t="s">
        <v>412</v>
      </c>
      <c r="J109" s="84" t="str">
        <f>J108</f>
        <v>DOM</v>
      </c>
      <c r="K109" s="85" t="s">
        <v>439</v>
      </c>
      <c r="L109" s="84" t="e">
        <f>'Pro 2'!#REF!</f>
        <v>#REF!</v>
      </c>
      <c r="M109" s="84" t="e">
        <v>#N/A</v>
      </c>
      <c r="N109" s="84" t="str">
        <f>N108</f>
        <v>Dom</v>
      </c>
      <c r="O109" s="86" t="e">
        <f>'Pro 2'!#REF!</f>
        <v>#REF!</v>
      </c>
      <c r="P109" s="86" t="e">
        <f>'Pro 2'!#REF!</f>
        <v>#REF!</v>
      </c>
      <c r="Q109" s="86" t="e">
        <f>'Pro 2'!#REF!</f>
        <v>#REF!</v>
      </c>
      <c r="R109" s="86" t="e">
        <f>'Pro 2'!#REF!</f>
        <v>#REF!</v>
      </c>
      <c r="S109" s="86" t="e">
        <f>'Pro 2'!#REF!</f>
        <v>#REF!</v>
      </c>
      <c r="T109" s="86" t="e">
        <f>'Pro 2'!#REF!</f>
        <v>#REF!</v>
      </c>
      <c r="U109" s="86" t="e">
        <f>'Pro 2'!#REF!</f>
        <v>#REF!</v>
      </c>
      <c r="V109" s="87" t="e">
        <f>'Pro 2'!#REF!</f>
        <v>#REF!</v>
      </c>
      <c r="W109" s="86" t="e">
        <f>'Pro 2'!#REF!</f>
        <v>#REF!</v>
      </c>
      <c r="X109" s="86" t="e">
        <f>'Pro 2'!#REF!</f>
        <v>#REF!</v>
      </c>
      <c r="Y109" s="86" t="e">
        <f>'Pro 2'!#REF!</f>
        <v>#REF!</v>
      </c>
      <c r="Z109" s="86" t="e">
        <f>'Pro 2'!#REF!</f>
        <v>#REF!</v>
      </c>
      <c r="AA109" s="86" t="e">
        <f>'Pro 2'!#REF!</f>
        <v>#REF!</v>
      </c>
      <c r="AB109" s="86" t="e">
        <f>'Pro 2'!#REF!</f>
        <v>#REF!</v>
      </c>
      <c r="AC109" s="86" t="e">
        <f>'Pro 2'!#REF!</f>
        <v>#REF!</v>
      </c>
      <c r="AD109" s="142" t="e">
        <f>'Pro 2'!#REF!</f>
        <v>#REF!</v>
      </c>
    </row>
    <row r="110" spans="4:30" x14ac:dyDescent="0.3">
      <c r="D110" s="144">
        <f>D109</f>
        <v>0</v>
      </c>
      <c r="E110" s="145" t="s">
        <v>410</v>
      </c>
      <c r="F110" s="145" t="s">
        <v>435</v>
      </c>
      <c r="G110" s="145" t="s">
        <v>412</v>
      </c>
      <c r="H110" s="145" t="s">
        <v>412</v>
      </c>
      <c r="I110" s="145" t="s">
        <v>412</v>
      </c>
      <c r="J110" s="145" t="str">
        <f>J109</f>
        <v>DOM</v>
      </c>
      <c r="K110" s="146" t="s">
        <v>440</v>
      </c>
      <c r="L110" s="145" t="e">
        <f>'Pro 2'!#REF!</f>
        <v>#REF!</v>
      </c>
      <c r="M110" s="145" t="e">
        <v>#N/A</v>
      </c>
      <c r="N110" s="145" t="str">
        <f>N109</f>
        <v>Dom</v>
      </c>
      <c r="O110" s="147" t="e">
        <f>'Pro 2'!#REF!</f>
        <v>#REF!</v>
      </c>
      <c r="P110" s="147" t="e">
        <f>'Pro 2'!#REF!</f>
        <v>#REF!</v>
      </c>
      <c r="Q110" s="147" t="e">
        <f>'Pro 2'!#REF!</f>
        <v>#REF!</v>
      </c>
      <c r="R110" s="147" t="e">
        <f>'Pro 2'!#REF!</f>
        <v>#REF!</v>
      </c>
      <c r="S110" s="147" t="e">
        <f>'Pro 2'!#REF!</f>
        <v>#REF!</v>
      </c>
      <c r="T110" s="147" t="e">
        <f>'Pro 2'!#REF!</f>
        <v>#REF!</v>
      </c>
      <c r="U110" s="147" t="e">
        <f>'Pro 2'!#REF!</f>
        <v>#REF!</v>
      </c>
      <c r="V110" s="148" t="e">
        <f>'Pro 2'!#REF!</f>
        <v>#REF!</v>
      </c>
      <c r="W110" s="147" t="e">
        <f>'Pro 2'!#REF!</f>
        <v>#REF!</v>
      </c>
      <c r="X110" s="147" t="e">
        <f>'Pro 2'!#REF!</f>
        <v>#REF!</v>
      </c>
      <c r="Y110" s="147" t="e">
        <f>'Pro 2'!#REF!</f>
        <v>#REF!</v>
      </c>
      <c r="Z110" s="147" t="e">
        <f>'Pro 2'!#REF!</f>
        <v>#REF!</v>
      </c>
      <c r="AA110" s="147" t="e">
        <f>'Pro 2'!#REF!</f>
        <v>#REF!</v>
      </c>
      <c r="AB110" s="147" t="e">
        <f>'Pro 2'!#REF!</f>
        <v>#REF!</v>
      </c>
      <c r="AC110" s="147" t="e">
        <f>'Pro 2'!#REF!</f>
        <v>#REF!</v>
      </c>
      <c r="AD110" s="149" t="e">
        <f>'Pro 2'!#REF!</f>
        <v>#REF!</v>
      </c>
    </row>
  </sheetData>
  <sheetProtection algorithmName="SHA-512" hashValue="YJms+OsWyebX/SxKti74B6b9uVNBdfq8in1PM2pAyJ812znMNgPTZrX3fLMNdg86LNBsrSIZp/au3SlCGTdXaw==" saltValue="lmulIbf/jzeoYKEk3CCxuQ=="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38"/>
  <sheetViews>
    <sheetView showGridLines="0" tabSelected="1" zoomScaleNormal="100" workbookViewId="0">
      <selection activeCell="G21" sqref="G21:G22"/>
    </sheetView>
  </sheetViews>
  <sheetFormatPr defaultColWidth="9.44140625" defaultRowHeight="14.4" x14ac:dyDescent="0.3"/>
  <cols>
    <col min="1" max="1" width="1.5546875" style="13" customWidth="1"/>
    <col min="2" max="12" width="14.5546875" style="22" customWidth="1"/>
    <col min="13" max="13" width="14.5546875" style="1" customWidth="1"/>
    <col min="14" max="14" width="14.5546875" style="2" customWidth="1"/>
    <col min="15" max="16" width="14.5546875" style="2" hidden="1" customWidth="1"/>
    <col min="17" max="23" width="9" style="2" customWidth="1"/>
    <col min="24" max="16384" width="9.44140625" style="2"/>
  </cols>
  <sheetData>
    <row r="1" spans="1:22" x14ac:dyDescent="0.3">
      <c r="O1" s="2" t="s">
        <v>625</v>
      </c>
      <c r="P1" s="2" t="s">
        <v>625</v>
      </c>
      <c r="Q1" s="3"/>
      <c r="R1" s="3"/>
      <c r="S1" s="3"/>
      <c r="T1" s="3"/>
      <c r="U1" s="3"/>
      <c r="V1" s="3"/>
    </row>
    <row r="2" spans="1:22" x14ac:dyDescent="0.3">
      <c r="B2" s="23" t="s">
        <v>0</v>
      </c>
      <c r="C2" s="23"/>
      <c r="O2" s="3" t="s">
        <v>126</v>
      </c>
      <c r="P2" s="3" t="s">
        <v>128</v>
      </c>
    </row>
    <row r="3" spans="1:22" x14ac:dyDescent="0.3">
      <c r="B3" s="24"/>
      <c r="C3" s="24"/>
      <c r="O3" s="7"/>
      <c r="P3" s="7"/>
    </row>
    <row r="4" spans="1:22" s="7" customFormat="1" x14ac:dyDescent="0.3">
      <c r="A4" s="14"/>
      <c r="B4" s="520" t="s">
        <v>539</v>
      </c>
      <c r="C4" s="520"/>
      <c r="D4" s="520"/>
      <c r="E4" s="520"/>
      <c r="F4" s="520"/>
      <c r="G4" s="520"/>
      <c r="H4" s="520"/>
      <c r="I4" s="520"/>
      <c r="J4" s="520"/>
      <c r="K4" s="520"/>
      <c r="L4" s="520"/>
      <c r="M4" s="19"/>
      <c r="N4" s="19"/>
      <c r="O4" s="210"/>
      <c r="P4" s="210"/>
    </row>
    <row r="5" spans="1:22" s="7" customFormat="1" x14ac:dyDescent="0.3">
      <c r="A5" s="14"/>
      <c r="B5" s="520" t="str">
        <f>Variables!B2</f>
        <v>RR-2025-007</v>
      </c>
      <c r="C5" s="520"/>
      <c r="D5" s="520"/>
      <c r="E5" s="520"/>
      <c r="F5" s="520"/>
      <c r="G5" s="520"/>
      <c r="H5" s="520"/>
      <c r="I5" s="520"/>
      <c r="J5" s="520"/>
      <c r="K5" s="520"/>
      <c r="L5" s="520"/>
      <c r="M5" s="19"/>
      <c r="N5" s="19"/>
      <c r="O5" s="15"/>
      <c r="P5" s="15"/>
    </row>
    <row r="6" spans="1:22" s="16" customFormat="1" x14ac:dyDescent="0.3">
      <c r="A6" s="14"/>
      <c r="B6" s="520" t="str">
        <f>UPPER(Variables!B3&amp;" | "&amp;Variables!C3)</f>
        <v>HEAVY PLATE | TÔLES FORTES</v>
      </c>
      <c r="C6" s="520"/>
      <c r="D6" s="520"/>
      <c r="E6" s="520"/>
      <c r="F6" s="520"/>
      <c r="G6" s="520"/>
      <c r="H6" s="520"/>
      <c r="I6" s="520"/>
      <c r="J6" s="520"/>
      <c r="K6" s="520"/>
      <c r="L6" s="520"/>
      <c r="M6" s="15"/>
      <c r="N6" s="15"/>
      <c r="O6" s="17"/>
      <c r="P6" s="17"/>
    </row>
    <row r="7" spans="1:22" s="8" customFormat="1" x14ac:dyDescent="0.3">
      <c r="A7" s="18"/>
      <c r="B7" s="25"/>
      <c r="C7" s="25"/>
      <c r="D7" s="26"/>
      <c r="E7" s="26"/>
      <c r="F7" s="26"/>
      <c r="G7" s="26"/>
      <c r="H7" s="26"/>
      <c r="I7" s="26"/>
      <c r="J7" s="26"/>
      <c r="K7" s="26"/>
      <c r="L7" s="26"/>
      <c r="O7" s="9"/>
      <c r="P7" s="9"/>
    </row>
    <row r="8" spans="1:22" s="7" customFormat="1" x14ac:dyDescent="0.3">
      <c r="A8" s="14"/>
      <c r="B8" s="554" t="s">
        <v>540</v>
      </c>
      <c r="C8" s="555"/>
      <c r="D8" s="555"/>
      <c r="E8" s="555"/>
      <c r="F8" s="555"/>
      <c r="G8" s="555"/>
      <c r="H8" s="555"/>
      <c r="I8" s="555"/>
      <c r="J8" s="555"/>
      <c r="K8" s="555"/>
      <c r="L8" s="556"/>
      <c r="M8" s="19"/>
      <c r="N8" s="19"/>
      <c r="O8" s="15"/>
      <c r="P8" s="15"/>
    </row>
    <row r="9" spans="1:22" s="10" customFormat="1" x14ac:dyDescent="0.3">
      <c r="A9" s="12"/>
      <c r="B9" s="27"/>
      <c r="C9" s="28"/>
      <c r="D9" s="29"/>
      <c r="E9" s="29"/>
      <c r="F9" s="29"/>
      <c r="G9" s="29"/>
      <c r="H9" s="29"/>
      <c r="I9" s="29"/>
      <c r="J9" s="29"/>
      <c r="K9" s="29"/>
      <c r="L9" s="30"/>
      <c r="O9" s="597" t="s">
        <v>615</v>
      </c>
      <c r="P9" s="597"/>
    </row>
    <row r="10" spans="1:22" s="151" customFormat="1" x14ac:dyDescent="0.3">
      <c r="A10" s="243"/>
      <c r="B10" s="560"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of heavy plate (as defined below) originating in or exported from Chinese Taipei and Germany. Your firm's knowledge and experience would aid the Tribunal in the proper conduct of its inquiry by helping it better understand the Canadian market for heavy plate. The Tribunal therefore requests a response to this questionnaire from your firm.</v>
      </c>
      <c r="C10" s="561"/>
      <c r="D10" s="561"/>
      <c r="E10" s="561"/>
      <c r="F10" s="561"/>
      <c r="G10" s="209"/>
      <c r="H10" s="563"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exportées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tôles fortes (telles que définies ci-dessous) originaires ou exportées du Taipei chinois et de l’Allemagne. Les connaissances et l'expérience de votre entreprise aideraient le Tribunal à mener correctement son enquête en lui permettant de mieux comprendre le marché canadien de tôles fortes. Le Tribunal demande donc à votre entreprise de répondre à ce questionnaire.</v>
      </c>
      <c r="I10" s="563"/>
      <c r="J10" s="563"/>
      <c r="K10" s="563"/>
      <c r="L10" s="564"/>
      <c r="O10" s="597"/>
      <c r="P10" s="597"/>
    </row>
    <row r="11" spans="1:22" s="151" customFormat="1" x14ac:dyDescent="0.3">
      <c r="A11" s="243"/>
      <c r="B11" s="560"/>
      <c r="C11" s="561"/>
      <c r="D11" s="561"/>
      <c r="E11" s="561"/>
      <c r="F11" s="561"/>
      <c r="G11" s="209"/>
      <c r="H11" s="563"/>
      <c r="I11" s="563"/>
      <c r="J11" s="563"/>
      <c r="K11" s="563"/>
      <c r="L11" s="564"/>
      <c r="O11" s="597"/>
      <c r="P11" s="597"/>
    </row>
    <row r="12" spans="1:22" s="151" customFormat="1" x14ac:dyDescent="0.3">
      <c r="A12" s="243"/>
      <c r="B12" s="560"/>
      <c r="C12" s="561"/>
      <c r="D12" s="561"/>
      <c r="E12" s="561"/>
      <c r="F12" s="561"/>
      <c r="G12" s="209"/>
      <c r="H12" s="563"/>
      <c r="I12" s="563"/>
      <c r="J12" s="563"/>
      <c r="K12" s="563"/>
      <c r="L12" s="564"/>
      <c r="O12" s="597"/>
      <c r="P12" s="597"/>
    </row>
    <row r="13" spans="1:22" s="151" customFormat="1" x14ac:dyDescent="0.3">
      <c r="A13" s="243"/>
      <c r="B13" s="560"/>
      <c r="C13" s="561"/>
      <c r="D13" s="561"/>
      <c r="E13" s="561"/>
      <c r="F13" s="561"/>
      <c r="G13" s="209"/>
      <c r="H13" s="563"/>
      <c r="I13" s="563"/>
      <c r="J13" s="563"/>
      <c r="K13" s="563"/>
      <c r="L13" s="564"/>
      <c r="O13" s="597"/>
      <c r="P13" s="597"/>
    </row>
    <row r="14" spans="1:22" s="151" customFormat="1" x14ac:dyDescent="0.3">
      <c r="A14" s="243"/>
      <c r="B14" s="560"/>
      <c r="C14" s="561"/>
      <c r="D14" s="561"/>
      <c r="E14" s="561"/>
      <c r="F14" s="561"/>
      <c r="G14" s="209"/>
      <c r="H14" s="563"/>
      <c r="I14" s="563"/>
      <c r="J14" s="563"/>
      <c r="K14" s="563"/>
      <c r="L14" s="564"/>
      <c r="O14" s="597"/>
      <c r="P14" s="597"/>
    </row>
    <row r="15" spans="1:22" s="151" customFormat="1" x14ac:dyDescent="0.3">
      <c r="A15" s="243"/>
      <c r="B15" s="560"/>
      <c r="C15" s="561"/>
      <c r="D15" s="561"/>
      <c r="E15" s="561"/>
      <c r="F15" s="561"/>
      <c r="G15" s="209"/>
      <c r="H15" s="563"/>
      <c r="I15" s="563"/>
      <c r="J15" s="563"/>
      <c r="K15" s="563"/>
      <c r="L15" s="564"/>
      <c r="O15" s="597"/>
      <c r="P15" s="597"/>
    </row>
    <row r="16" spans="1:22" s="151" customFormat="1" x14ac:dyDescent="0.3">
      <c r="A16" s="243"/>
      <c r="B16" s="560"/>
      <c r="C16" s="561"/>
      <c r="D16" s="561"/>
      <c r="E16" s="561"/>
      <c r="F16" s="561"/>
      <c r="G16" s="209"/>
      <c r="H16" s="563"/>
      <c r="I16" s="563"/>
      <c r="J16" s="563"/>
      <c r="K16" s="563"/>
      <c r="L16" s="564"/>
      <c r="O16" s="597"/>
      <c r="P16" s="597"/>
    </row>
    <row r="17" spans="1:16" s="151" customFormat="1" x14ac:dyDescent="0.3">
      <c r="A17" s="243"/>
      <c r="B17" s="244"/>
      <c r="C17" s="245"/>
      <c r="D17" s="245"/>
      <c r="E17" s="245"/>
      <c r="F17" s="245"/>
      <c r="G17" s="245"/>
      <c r="H17" s="245"/>
      <c r="I17" s="245"/>
      <c r="J17" s="245"/>
      <c r="K17" s="245"/>
      <c r="L17" s="246"/>
      <c r="O17" s="597"/>
      <c r="P17" s="597"/>
    </row>
    <row r="18" spans="1:16" s="8" customFormat="1" x14ac:dyDescent="0.3">
      <c r="A18" s="18"/>
      <c r="B18" s="25"/>
      <c r="C18" s="25"/>
      <c r="D18" s="26"/>
      <c r="E18" s="26"/>
      <c r="F18" s="26"/>
      <c r="G18" s="26"/>
      <c r="H18" s="26"/>
      <c r="I18" s="26"/>
      <c r="J18" s="26"/>
      <c r="K18" s="26"/>
      <c r="L18" s="26"/>
      <c r="O18" s="9"/>
      <c r="P18" s="9"/>
    </row>
    <row r="19" spans="1:16" s="7" customFormat="1" x14ac:dyDescent="0.3">
      <c r="A19" s="14"/>
      <c r="B19" s="554" t="s">
        <v>541</v>
      </c>
      <c r="C19" s="555"/>
      <c r="D19" s="555"/>
      <c r="E19" s="555"/>
      <c r="F19" s="555"/>
      <c r="G19" s="555"/>
      <c r="H19" s="555"/>
      <c r="I19" s="555"/>
      <c r="J19" s="555"/>
      <c r="K19" s="555"/>
      <c r="L19" s="556"/>
      <c r="M19" s="19"/>
      <c r="N19" s="19"/>
      <c r="O19" s="15"/>
      <c r="P19" s="15"/>
    </row>
    <row r="20" spans="1:16" s="10" customFormat="1" x14ac:dyDescent="0.3">
      <c r="A20" s="12"/>
      <c r="B20" s="27"/>
      <c r="C20" s="28"/>
      <c r="D20" s="29"/>
      <c r="E20" s="29"/>
      <c r="F20" s="29"/>
      <c r="G20" s="29"/>
      <c r="H20" s="29"/>
      <c r="I20" s="29"/>
      <c r="J20" s="29"/>
      <c r="K20" s="29"/>
      <c r="L20" s="30"/>
    </row>
    <row r="21" spans="1:16" s="10" customFormat="1" x14ac:dyDescent="0.3">
      <c r="A21" s="12"/>
      <c r="B21" s="565" t="s">
        <v>249</v>
      </c>
      <c r="C21" s="566"/>
      <c r="D21" s="566"/>
      <c r="E21" s="566"/>
      <c r="F21" s="566"/>
      <c r="G21" s="530" t="s">
        <v>126</v>
      </c>
      <c r="H21" s="567" t="s">
        <v>326</v>
      </c>
      <c r="I21" s="567"/>
      <c r="J21" s="567"/>
      <c r="K21" s="567"/>
      <c r="L21" s="568"/>
      <c r="O21" s="11"/>
    </row>
    <row r="22" spans="1:16" s="10" customFormat="1" x14ac:dyDescent="0.3">
      <c r="A22" s="12"/>
      <c r="B22" s="565"/>
      <c r="C22" s="566"/>
      <c r="D22" s="566"/>
      <c r="E22" s="566"/>
      <c r="F22" s="566"/>
      <c r="G22" s="531"/>
      <c r="H22" s="567"/>
      <c r="I22" s="567"/>
      <c r="J22" s="567"/>
      <c r="K22" s="567"/>
      <c r="L22" s="568"/>
      <c r="O22" s="11"/>
    </row>
    <row r="23" spans="1:16" s="151" customFormat="1" x14ac:dyDescent="0.3">
      <c r="A23" s="243"/>
      <c r="B23" s="244"/>
      <c r="C23" s="245"/>
      <c r="D23" s="245"/>
      <c r="E23" s="245"/>
      <c r="F23" s="245"/>
      <c r="G23" s="245"/>
      <c r="H23" s="245"/>
      <c r="I23" s="245"/>
      <c r="J23" s="245"/>
      <c r="K23" s="245"/>
      <c r="L23" s="246"/>
    </row>
    <row r="24" spans="1:16" s="8" customFormat="1" x14ac:dyDescent="0.3">
      <c r="A24" s="18"/>
      <c r="B24" s="25"/>
      <c r="C24" s="25"/>
      <c r="D24" s="26"/>
      <c r="E24" s="26"/>
      <c r="F24" s="26"/>
      <c r="G24" s="26"/>
      <c r="H24" s="26"/>
      <c r="I24" s="26"/>
      <c r="J24" s="26"/>
      <c r="K24" s="26"/>
      <c r="L24" s="26"/>
      <c r="O24" s="9"/>
      <c r="P24" s="9"/>
    </row>
    <row r="25" spans="1:16" s="7" customFormat="1" x14ac:dyDescent="0.3">
      <c r="A25" s="14"/>
      <c r="B25" s="554" t="str">
        <f>IF(Intro!$G$21="English",O25,P25)</f>
        <v>DEFINITION OF "THE GOODS"</v>
      </c>
      <c r="C25" s="555" t="str">
        <f>UPPER(IF(Intro!$G$21="English",P25,Q25))</f>
        <v>LA DÉFINITION "DES MARCHANDISES"</v>
      </c>
      <c r="D25" s="555" t="str">
        <f>UPPER(IF(Intro!$G$21="English",Q25,R25))</f>
        <v/>
      </c>
      <c r="E25" s="555" t="str">
        <f>UPPER(IF(Intro!$G$21="English",R25,S25))</f>
        <v/>
      </c>
      <c r="F25" s="555"/>
      <c r="G25" s="555" t="str">
        <f>UPPER(IF(Intro!$G$21="English",S25,T25))</f>
        <v/>
      </c>
      <c r="H25" s="555" t="str">
        <f>UPPER(IF(Intro!$G$21="English",T25,U25))</f>
        <v/>
      </c>
      <c r="I25" s="555" t="str">
        <f>UPPER(IF(Intro!$G$21="English",U25,V25))</f>
        <v/>
      </c>
      <c r="J25" s="555" t="str">
        <f>UPPER(IF(Intro!$G$21="English",V25,W25))</f>
        <v/>
      </c>
      <c r="K25" s="555" t="str">
        <f>UPPER(IF(Intro!$G$21="English",W25,X25))</f>
        <v/>
      </c>
      <c r="L25" s="556" t="str">
        <f>UPPER(IF(Intro!$G$21="English",X25,Y25))</f>
        <v/>
      </c>
      <c r="M25" s="8"/>
      <c r="N25" s="19"/>
      <c r="O25" s="204" t="s">
        <v>542</v>
      </c>
      <c r="P25" s="204" t="s">
        <v>543</v>
      </c>
    </row>
    <row r="26" spans="1:16" s="10" customFormat="1" x14ac:dyDescent="0.3">
      <c r="A26" s="12"/>
      <c r="B26" s="27"/>
      <c r="C26" s="28"/>
      <c r="D26" s="29"/>
      <c r="E26" s="29"/>
      <c r="F26" s="29"/>
      <c r="G26" s="29"/>
      <c r="H26" s="29"/>
      <c r="I26" s="29"/>
      <c r="J26" s="29"/>
      <c r="K26" s="29"/>
      <c r="L26" s="30"/>
    </row>
    <row r="27" spans="1:16" s="151" customFormat="1" x14ac:dyDescent="0.3">
      <c r="A27" s="243"/>
      <c r="B27" s="560" t="str">
        <f>IF(Intro!$G$21="English",O27,P27)</f>
        <v>References to "the goods" in this questionnaire refer to:</v>
      </c>
      <c r="C27" s="561"/>
      <c r="D27" s="561"/>
      <c r="E27" s="561"/>
      <c r="F27" s="561"/>
      <c r="G27" s="561"/>
      <c r="H27" s="561"/>
      <c r="I27" s="561"/>
      <c r="J27" s="561"/>
      <c r="K27" s="561"/>
      <c r="L27" s="562"/>
      <c r="O27" s="151" t="s">
        <v>272</v>
      </c>
      <c r="P27" s="151" t="s">
        <v>273</v>
      </c>
    </row>
    <row r="28" spans="1:16" s="151" customFormat="1" x14ac:dyDescent="0.3">
      <c r="A28" s="243"/>
      <c r="B28" s="560"/>
      <c r="C28" s="561"/>
      <c r="D28" s="561"/>
      <c r="E28" s="561"/>
      <c r="F28" s="561"/>
      <c r="G28" s="561"/>
      <c r="H28" s="561"/>
      <c r="I28" s="561"/>
      <c r="J28" s="561"/>
      <c r="K28" s="561"/>
      <c r="L28" s="562"/>
    </row>
    <row r="29" spans="1:16" s="151" customFormat="1" x14ac:dyDescent="0.3">
      <c r="A29" s="243"/>
      <c r="B29" s="208"/>
      <c r="C29" s="532" t="str">
        <f>IF(Intro!$G$21="English",Variables!B16,Variables!C16)</f>
        <v>Hot-rolled carbon steel plate and high-strength low-alloy steel plate not further manufactured than hot-rolled, heat-treated or not, in cut lengths, in widths greater than 72 inches (+/‑ 1,829 mm) to 152 inches (+/‑ 3,860 mm) inclusive, and thicknesses from 0.375 inches (+/‑ 9.525 mm) up to and including 4.5 inches (+/‑ 114.3 mm) (with all dimensions being plus or minus allowable tolerances contained in the applicable standards), but excluding:
- plate in coil form, and
- plate having a rolled, raised figure at regular intervals on the surface (also known as floor plate).
For greater certainty, the subject goods include steel plate which contains alloys greater than required by recognized industry standards, provided the steel does not meet recognized industry standards for an alloy grade steel plate. 
The list of additional products that were excluded from the Tribunal’s finding can be found on the Tribunal’s website.</v>
      </c>
      <c r="D29" s="533"/>
      <c r="E29" s="533"/>
      <c r="F29" s="533"/>
      <c r="G29" s="533"/>
      <c r="H29" s="533"/>
      <c r="I29" s="533"/>
      <c r="J29" s="533"/>
      <c r="K29" s="534"/>
      <c r="L29" s="224"/>
    </row>
    <row r="30" spans="1:16" s="151" customFormat="1" x14ac:dyDescent="0.3">
      <c r="A30" s="243"/>
      <c r="B30" s="208"/>
      <c r="C30" s="535"/>
      <c r="D30" s="536"/>
      <c r="E30" s="536"/>
      <c r="F30" s="536"/>
      <c r="G30" s="536"/>
      <c r="H30" s="536"/>
      <c r="I30" s="536"/>
      <c r="J30" s="536"/>
      <c r="K30" s="537"/>
      <c r="L30" s="224"/>
    </row>
    <row r="31" spans="1:16" s="151" customFormat="1" x14ac:dyDescent="0.3">
      <c r="A31" s="243"/>
      <c r="B31" s="208"/>
      <c r="C31" s="535"/>
      <c r="D31" s="536"/>
      <c r="E31" s="536"/>
      <c r="F31" s="536"/>
      <c r="G31" s="536"/>
      <c r="H31" s="536"/>
      <c r="I31" s="536"/>
      <c r="J31" s="536"/>
      <c r="K31" s="537"/>
      <c r="L31" s="224"/>
    </row>
    <row r="32" spans="1:16" s="151" customFormat="1" x14ac:dyDescent="0.3">
      <c r="A32" s="243"/>
      <c r="B32" s="208"/>
      <c r="C32" s="535"/>
      <c r="D32" s="536"/>
      <c r="E32" s="536"/>
      <c r="F32" s="536"/>
      <c r="G32" s="536"/>
      <c r="H32" s="536"/>
      <c r="I32" s="536"/>
      <c r="J32" s="536"/>
      <c r="K32" s="537"/>
      <c r="L32" s="224"/>
    </row>
    <row r="33" spans="1:16" s="151" customFormat="1" x14ac:dyDescent="0.3">
      <c r="A33" s="243"/>
      <c r="B33" s="208"/>
      <c r="C33" s="535"/>
      <c r="D33" s="536"/>
      <c r="E33" s="536"/>
      <c r="F33" s="536"/>
      <c r="G33" s="536"/>
      <c r="H33" s="536"/>
      <c r="I33" s="536"/>
      <c r="J33" s="536"/>
      <c r="K33" s="537"/>
      <c r="L33" s="366"/>
    </row>
    <row r="34" spans="1:16" s="151" customFormat="1" x14ac:dyDescent="0.3">
      <c r="A34" s="243"/>
      <c r="B34" s="208"/>
      <c r="C34" s="535"/>
      <c r="D34" s="536"/>
      <c r="E34" s="536"/>
      <c r="F34" s="536"/>
      <c r="G34" s="536"/>
      <c r="H34" s="536"/>
      <c r="I34" s="536"/>
      <c r="J34" s="536"/>
      <c r="K34" s="537"/>
      <c r="L34" s="366"/>
    </row>
    <row r="35" spans="1:16" s="151" customFormat="1" x14ac:dyDescent="0.3">
      <c r="A35" s="243"/>
      <c r="B35" s="208"/>
      <c r="C35" s="535"/>
      <c r="D35" s="536"/>
      <c r="E35" s="536"/>
      <c r="F35" s="536"/>
      <c r="G35" s="536"/>
      <c r="H35" s="536"/>
      <c r="I35" s="536"/>
      <c r="J35" s="536"/>
      <c r="K35" s="537"/>
      <c r="L35" s="366"/>
    </row>
    <row r="36" spans="1:16" s="151" customFormat="1" x14ac:dyDescent="0.3">
      <c r="A36" s="243"/>
      <c r="B36" s="208"/>
      <c r="C36" s="535"/>
      <c r="D36" s="536"/>
      <c r="E36" s="536"/>
      <c r="F36" s="536"/>
      <c r="G36" s="536"/>
      <c r="H36" s="536"/>
      <c r="I36" s="536"/>
      <c r="J36" s="536"/>
      <c r="K36" s="537"/>
      <c r="L36" s="375"/>
    </row>
    <row r="37" spans="1:16" s="151" customFormat="1" x14ac:dyDescent="0.3">
      <c r="A37" s="243"/>
      <c r="B37" s="208"/>
      <c r="C37" s="535"/>
      <c r="D37" s="536"/>
      <c r="E37" s="536"/>
      <c r="F37" s="536"/>
      <c r="G37" s="536"/>
      <c r="H37" s="536"/>
      <c r="I37" s="536"/>
      <c r="J37" s="536"/>
      <c r="K37" s="537"/>
      <c r="L37" s="366"/>
    </row>
    <row r="38" spans="1:16" s="151" customFormat="1" x14ac:dyDescent="0.3">
      <c r="A38" s="243"/>
      <c r="B38" s="208"/>
      <c r="C38" s="535"/>
      <c r="D38" s="536"/>
      <c r="E38" s="536"/>
      <c r="F38" s="536"/>
      <c r="G38" s="536"/>
      <c r="H38" s="536"/>
      <c r="I38" s="536"/>
      <c r="J38" s="536"/>
      <c r="K38" s="537"/>
      <c r="L38" s="366"/>
    </row>
    <row r="39" spans="1:16" s="151" customFormat="1" x14ac:dyDescent="0.3">
      <c r="A39" s="243"/>
      <c r="B39" s="208"/>
      <c r="C39" s="535"/>
      <c r="D39" s="536"/>
      <c r="E39" s="536"/>
      <c r="F39" s="536"/>
      <c r="G39" s="536"/>
      <c r="H39" s="536"/>
      <c r="I39" s="536"/>
      <c r="J39" s="536"/>
      <c r="K39" s="537"/>
      <c r="L39" s="366"/>
    </row>
    <row r="40" spans="1:16" s="151" customFormat="1" ht="14.4" customHeight="1" x14ac:dyDescent="0.3">
      <c r="A40" s="243"/>
      <c r="B40" s="208"/>
      <c r="C40" s="538"/>
      <c r="D40" s="539"/>
      <c r="E40" s="539"/>
      <c r="F40" s="539"/>
      <c r="G40" s="539"/>
      <c r="H40" s="539"/>
      <c r="I40" s="539"/>
      <c r="J40" s="539"/>
      <c r="K40" s="540"/>
      <c r="L40" s="224"/>
    </row>
    <row r="41" spans="1:16" s="151" customFormat="1" x14ac:dyDescent="0.3">
      <c r="A41" s="243"/>
      <c r="B41" s="222"/>
      <c r="C41" s="223"/>
      <c r="D41" s="223"/>
      <c r="E41" s="223"/>
      <c r="F41" s="223"/>
      <c r="G41" s="223"/>
      <c r="H41" s="223"/>
      <c r="I41" s="223"/>
      <c r="J41" s="223"/>
      <c r="K41" s="223"/>
      <c r="L41" s="224"/>
    </row>
    <row r="42" spans="1:16" s="151" customFormat="1" x14ac:dyDescent="0.3">
      <c r="A42" s="243"/>
      <c r="B42" s="557" t="str">
        <f>IF(Intro!$G$21="English",O42,P42)</f>
        <v>For additional details, view the "Info" tab.</v>
      </c>
      <c r="C42" s="558"/>
      <c r="D42" s="558"/>
      <c r="E42" s="558"/>
      <c r="F42" s="558"/>
      <c r="G42" s="558"/>
      <c r="H42" s="558"/>
      <c r="I42" s="558"/>
      <c r="J42" s="558"/>
      <c r="K42" s="558"/>
      <c r="L42" s="559"/>
      <c r="O42" s="151" t="s">
        <v>316</v>
      </c>
      <c r="P42" s="151" t="s">
        <v>323</v>
      </c>
    </row>
    <row r="43" spans="1:16" s="151" customFormat="1" x14ac:dyDescent="0.3">
      <c r="A43" s="243"/>
      <c r="B43" s="344"/>
      <c r="C43" s="345"/>
      <c r="D43" s="345"/>
      <c r="E43" s="345"/>
      <c r="F43" s="345"/>
      <c r="G43" s="345"/>
      <c r="H43" s="345"/>
      <c r="I43" s="345"/>
      <c r="J43" s="345"/>
      <c r="K43" s="345"/>
      <c r="L43" s="346"/>
    </row>
    <row r="44" spans="1:16" s="151" customFormat="1" x14ac:dyDescent="0.3">
      <c r="A44" s="243"/>
      <c r="B44" s="557" t="str">
        <f>IF(Intro!$G$21="English",O44,P44)</f>
        <v>For additional product exclusions, view the "Exclusions" tab.</v>
      </c>
      <c r="C44" s="558"/>
      <c r="D44" s="558"/>
      <c r="E44" s="558"/>
      <c r="F44" s="558"/>
      <c r="G44" s="558"/>
      <c r="H44" s="558"/>
      <c r="I44" s="558"/>
      <c r="J44" s="558"/>
      <c r="K44" s="558"/>
      <c r="L44" s="559"/>
      <c r="O44" s="150" t="s">
        <v>768</v>
      </c>
      <c r="P44" s="150" t="s">
        <v>775</v>
      </c>
    </row>
    <row r="45" spans="1:16" s="151" customFormat="1" x14ac:dyDescent="0.3">
      <c r="A45" s="243"/>
      <c r="B45" s="244"/>
      <c r="C45" s="245"/>
      <c r="D45" s="245"/>
      <c r="E45" s="245"/>
      <c r="F45" s="245"/>
      <c r="G45" s="245"/>
      <c r="H45" s="245"/>
      <c r="I45" s="245"/>
      <c r="J45" s="245"/>
      <c r="K45" s="245"/>
      <c r="L45" s="246"/>
    </row>
    <row r="46" spans="1:16" s="8" customFormat="1" x14ac:dyDescent="0.3">
      <c r="A46" s="18"/>
      <c r="B46" s="25"/>
      <c r="C46" s="25"/>
      <c r="D46" s="26"/>
      <c r="E46" s="26"/>
      <c r="F46" s="26"/>
      <c r="G46" s="26"/>
      <c r="H46" s="26"/>
      <c r="I46" s="26"/>
      <c r="J46" s="26"/>
      <c r="K46" s="26"/>
      <c r="L46" s="26"/>
      <c r="O46" s="9"/>
      <c r="P46" s="9"/>
    </row>
    <row r="47" spans="1:16" s="7" customFormat="1" x14ac:dyDescent="0.3">
      <c r="A47" s="14"/>
      <c r="B47" s="521" t="str">
        <f>IF(Intro!$G$21="English",O47,P47)</f>
        <v>DO YOU NEED TO COMPLETE THIS QUESTIONNAIRE?</v>
      </c>
      <c r="C47" s="522"/>
      <c r="D47" s="522"/>
      <c r="E47" s="522"/>
      <c r="F47" s="522"/>
      <c r="G47" s="522"/>
      <c r="H47" s="522"/>
      <c r="I47" s="522"/>
      <c r="J47" s="522"/>
      <c r="K47" s="522"/>
      <c r="L47" s="523"/>
      <c r="M47" s="213"/>
      <c r="N47" s="214"/>
      <c r="O47" s="162" t="s">
        <v>551</v>
      </c>
      <c r="P47" s="162" t="s">
        <v>599</v>
      </c>
    </row>
    <row r="48" spans="1:16" s="10" customFormat="1" x14ac:dyDescent="0.3">
      <c r="A48" s="12"/>
      <c r="B48" s="27"/>
      <c r="C48" s="28"/>
      <c r="D48" s="29"/>
      <c r="E48" s="29"/>
      <c r="F48" s="29"/>
      <c r="G48" s="29"/>
      <c r="H48" s="29"/>
      <c r="I48" s="29"/>
      <c r="J48" s="29"/>
      <c r="K48" s="29"/>
      <c r="L48" s="30"/>
    </row>
    <row r="49" spans="1:18" s="151" customFormat="1" x14ac:dyDescent="0.3">
      <c r="A49" s="243"/>
      <c r="B49" s="560" t="str">
        <f>IF(Intro!$G$21="English",O49,P49)</f>
        <v>Specify your firm’s activities with respect to the goods defined above since January 1, 2023:</v>
      </c>
      <c r="C49" s="561"/>
      <c r="D49" s="561"/>
      <c r="E49" s="561"/>
      <c r="F49" s="561"/>
      <c r="G49" s="561"/>
      <c r="H49" s="561"/>
      <c r="I49" s="561"/>
      <c r="J49" s="561"/>
      <c r="K49" s="561"/>
      <c r="L49" s="562"/>
      <c r="O49" s="151" t="str">
        <f>"Specify your firm’s activities with respect to the goods defined above since January 1, "&amp;Variables!B6&amp;":"</f>
        <v>Specify your firm’s activities with respect to the goods defined above since January 1, 2023:</v>
      </c>
      <c r="P49" s="151" t="str">
        <f>"Précisez les activités de votre entreprise relatives aux marchandises définies ci-dessus, depuis le 1er janvier  "&amp;Variables!C6&amp;":"</f>
        <v>Précisez les activités de votre entreprise relatives aux marchandises définies ci-dessus, depuis le 1er janvier  2023:</v>
      </c>
    </row>
    <row r="50" spans="1:18" s="151" customFormat="1" x14ac:dyDescent="0.3">
      <c r="A50" s="243"/>
      <c r="B50" s="208"/>
      <c r="C50" s="202"/>
      <c r="D50" s="202"/>
      <c r="E50" s="202"/>
      <c r="F50" s="202"/>
      <c r="G50" s="202"/>
      <c r="H50" s="202"/>
      <c r="I50" s="202"/>
      <c r="J50" s="202"/>
      <c r="K50" s="202"/>
      <c r="L50" s="203"/>
    </row>
    <row r="51" spans="1:18" s="151" customFormat="1" ht="15" customHeight="1" x14ac:dyDescent="0.3">
      <c r="A51" s="243"/>
      <c r="B51" s="208"/>
      <c r="C51" s="202"/>
      <c r="D51" s="544" t="str">
        <f>IF(Intro!$G$21="English",O51,P51)</f>
        <v>Select Yes or No</v>
      </c>
      <c r="E51" s="544"/>
      <c r="F51" s="551" t="s">
        <v>534</v>
      </c>
      <c r="G51" s="552"/>
      <c r="H51" s="552"/>
      <c r="I51" s="552"/>
      <c r="J51" s="552"/>
      <c r="K51" s="552"/>
      <c r="L51" s="553"/>
      <c r="O51" s="151" t="s">
        <v>294</v>
      </c>
      <c r="P51" s="151" t="s">
        <v>592</v>
      </c>
      <c r="Q51" s="10"/>
    </row>
    <row r="52" spans="1:18" s="10" customFormat="1" ht="14.25" customHeight="1" x14ac:dyDescent="0.3">
      <c r="A52" s="12"/>
      <c r="B52" s="541" t="str">
        <f>IF(Intro!$G$21="English",O52,P52)</f>
        <v>Produced the goods</v>
      </c>
      <c r="C52" s="542"/>
      <c r="D52" s="543"/>
      <c r="E52" s="543"/>
      <c r="F52" s="545" t="str">
        <f>IF(D52="Yes",O53,IF(D52="Oui",P53,IF(D52="No",O54,IF(D52="Non",P54,""))))</f>
        <v/>
      </c>
      <c r="G52" s="546"/>
      <c r="H52" s="546"/>
      <c r="I52" s="546"/>
      <c r="J52" s="546"/>
      <c r="K52" s="546"/>
      <c r="L52" s="547"/>
      <c r="O52" s="11" t="s">
        <v>493</v>
      </c>
      <c r="P52" s="10" t="s">
        <v>494</v>
      </c>
    </row>
    <row r="53" spans="1:18" s="10" customFormat="1" x14ac:dyDescent="0.3">
      <c r="A53" s="12"/>
      <c r="B53" s="541"/>
      <c r="C53" s="542"/>
      <c r="D53" s="543"/>
      <c r="E53" s="543"/>
      <c r="F53" s="545"/>
      <c r="G53" s="546"/>
      <c r="H53" s="546"/>
      <c r="I53" s="546"/>
      <c r="J53" s="546"/>
      <c r="K53" s="546"/>
      <c r="L53" s="547"/>
      <c r="O53" s="10" t="str">
        <f>"Complete all tabs in this questionnaire and submit it by "&amp;Variables!B11&amp;"."</f>
        <v>Complete all tabs in this questionnaire and submit it by June 26, 2026.</v>
      </c>
      <c r="P53" s="10" t="str">
        <f>"Remplissez tous les onglets de ce questionnaire et soumettez-le avant le "&amp;Variables!C11&amp;"."</f>
        <v>Remplissez tous les onglets de ce questionnaire et soumettez-le avant le 26 juin 2026.</v>
      </c>
    </row>
    <row r="54" spans="1:18" s="10" customFormat="1" ht="14.25" customHeight="1" x14ac:dyDescent="0.3">
      <c r="A54" s="12"/>
      <c r="B54" s="541" t="str">
        <f>IF(Intro!$G$21="English",O55,P55)</f>
        <v>Imported the goods from any country as the importer of record</v>
      </c>
      <c r="C54" s="542"/>
      <c r="D54" s="543"/>
      <c r="E54" s="543"/>
      <c r="F54" s="548" t="str">
        <f>IF(D54="Yes",O56,IF(D54="Oui",P56,IF(D54="No",O57,IF(D54="Non",P57,""))))</f>
        <v/>
      </c>
      <c r="G54" s="549"/>
      <c r="H54" s="549"/>
      <c r="I54" s="549"/>
      <c r="J54" s="549"/>
      <c r="K54" s="549"/>
      <c r="L54" s="550"/>
      <c r="O54" s="10" t="str">
        <f>"Explain below. Complete this tab only and submit it by "&amp;Variables!B11&amp;"."</f>
        <v>Explain below. Complete this tab only and submit it by June 26, 2026.</v>
      </c>
      <c r="P54" s="10" t="str">
        <f>"Expliquez ci-dessous. Remplissez uniquement cet onglet et soumettez-le avant le "&amp;Variables!C11&amp;"."</f>
        <v>Expliquez ci-dessous. Remplissez uniquement cet onglet et soumettez-le avant le 26 juin 2026.</v>
      </c>
    </row>
    <row r="55" spans="1:18" s="10" customFormat="1" ht="14.25" customHeight="1" x14ac:dyDescent="0.3">
      <c r="A55" s="12"/>
      <c r="B55" s="541"/>
      <c r="C55" s="542"/>
      <c r="D55" s="543"/>
      <c r="E55" s="543"/>
      <c r="F55" s="548"/>
      <c r="G55" s="549"/>
      <c r="H55" s="549"/>
      <c r="I55" s="549"/>
      <c r="J55" s="549"/>
      <c r="K55" s="549"/>
      <c r="L55" s="550"/>
      <c r="O55" s="11" t="s">
        <v>495</v>
      </c>
      <c r="P55" s="10" t="s">
        <v>606</v>
      </c>
    </row>
    <row r="56" spans="1:18" s="10" customFormat="1" ht="14.25" customHeight="1" x14ac:dyDescent="0.3">
      <c r="A56" s="12"/>
      <c r="B56" s="541"/>
      <c r="C56" s="542"/>
      <c r="D56" s="543"/>
      <c r="E56" s="543"/>
      <c r="F56" s="548"/>
      <c r="G56" s="549"/>
      <c r="H56" s="549"/>
      <c r="I56" s="549"/>
      <c r="J56" s="549"/>
      <c r="K56" s="549"/>
      <c r="L56" s="550"/>
      <c r="O56" s="10"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June 26, 2026. If completing both an Importers’ and Producers’ questionnaire, it is not necessary to respond twice to questions that are repeated in both questionnaires.</v>
      </c>
      <c r="P56" s="10"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26 juin 2026. Si vous remplissez à la fois un questionnaire à l'intention des importateurs et un autre à l'intention des producteurs, il n’est pas nécessaire de répondre deux fois aux questions qui se répètent dans les deux questionnaires.</v>
      </c>
    </row>
    <row r="57" spans="1:18" s="10" customFormat="1" x14ac:dyDescent="0.3">
      <c r="A57" s="12"/>
      <c r="B57" s="541"/>
      <c r="C57" s="542"/>
      <c r="D57" s="543"/>
      <c r="E57" s="543"/>
      <c r="F57" s="548"/>
      <c r="G57" s="549"/>
      <c r="H57" s="549"/>
      <c r="I57" s="549"/>
      <c r="J57" s="549"/>
      <c r="K57" s="549"/>
      <c r="L57" s="550"/>
      <c r="O57" s="10" t="s">
        <v>533</v>
      </c>
      <c r="P57" s="10" t="s">
        <v>533</v>
      </c>
      <c r="Q57" s="150"/>
    </row>
    <row r="58" spans="1:18" s="150" customFormat="1" x14ac:dyDescent="0.3">
      <c r="A58" s="41"/>
      <c r="B58" s="165"/>
      <c r="C58" s="166"/>
      <c r="D58" s="167"/>
      <c r="E58" s="167"/>
      <c r="F58" s="167"/>
      <c r="G58" s="167"/>
      <c r="H58" s="167"/>
      <c r="I58" s="167"/>
      <c r="J58" s="167"/>
      <c r="K58" s="167"/>
      <c r="L58" s="203"/>
    </row>
    <row r="59" spans="1:18" s="150" customFormat="1" x14ac:dyDescent="0.3">
      <c r="A59" s="41"/>
      <c r="B59" s="524" t="str">
        <f>IF(Intro!$G$21="English",O60,P60)</f>
        <v>If no, explain.</v>
      </c>
      <c r="C59" s="525"/>
      <c r="D59" s="525"/>
      <c r="E59" s="525"/>
      <c r="F59" s="525"/>
      <c r="G59" s="525"/>
      <c r="H59" s="525"/>
      <c r="I59" s="525"/>
      <c r="J59" s="525"/>
      <c r="K59" s="525"/>
      <c r="L59" s="526"/>
      <c r="Q59" s="10"/>
    </row>
    <row r="60" spans="1:18" s="150" customFormat="1" x14ac:dyDescent="0.3">
      <c r="A60" s="41"/>
      <c r="B60" s="165"/>
      <c r="C60" s="166"/>
      <c r="D60" s="167"/>
      <c r="E60" s="167"/>
      <c r="F60" s="167"/>
      <c r="G60" s="167"/>
      <c r="H60" s="167"/>
      <c r="I60" s="167"/>
      <c r="J60" s="167"/>
      <c r="K60" s="167"/>
      <c r="L60" s="168"/>
      <c r="O60" s="164" t="s">
        <v>491</v>
      </c>
      <c r="P60" s="150" t="s">
        <v>492</v>
      </c>
      <c r="R60" s="10"/>
    </row>
    <row r="61" spans="1:18" s="150" customFormat="1" x14ac:dyDescent="0.3">
      <c r="A61" s="41"/>
      <c r="B61" s="527"/>
      <c r="C61" s="528"/>
      <c r="D61" s="528"/>
      <c r="E61" s="528"/>
      <c r="F61" s="528"/>
      <c r="G61" s="528"/>
      <c r="H61" s="528"/>
      <c r="I61" s="528"/>
      <c r="J61" s="528"/>
      <c r="K61" s="528"/>
      <c r="L61" s="529"/>
    </row>
    <row r="62" spans="1:18" s="150" customFormat="1" x14ac:dyDescent="0.3">
      <c r="A62" s="41"/>
      <c r="B62" s="527"/>
      <c r="C62" s="528"/>
      <c r="D62" s="528"/>
      <c r="E62" s="528"/>
      <c r="F62" s="528"/>
      <c r="G62" s="528"/>
      <c r="H62" s="528"/>
      <c r="I62" s="528"/>
      <c r="J62" s="528"/>
      <c r="K62" s="528"/>
      <c r="L62" s="529"/>
    </row>
    <row r="63" spans="1:18" s="150" customFormat="1" x14ac:dyDescent="0.3">
      <c r="A63" s="41"/>
      <c r="B63" s="527"/>
      <c r="C63" s="528"/>
      <c r="D63" s="528"/>
      <c r="E63" s="528"/>
      <c r="F63" s="528"/>
      <c r="G63" s="528"/>
      <c r="H63" s="528"/>
      <c r="I63" s="528"/>
      <c r="J63" s="528"/>
      <c r="K63" s="528"/>
      <c r="L63" s="529"/>
    </row>
    <row r="64" spans="1:18" s="150" customFormat="1" x14ac:dyDescent="0.3">
      <c r="A64" s="41"/>
      <c r="B64" s="527"/>
      <c r="C64" s="528"/>
      <c r="D64" s="528"/>
      <c r="E64" s="528"/>
      <c r="F64" s="528"/>
      <c r="G64" s="528"/>
      <c r="H64" s="528"/>
      <c r="I64" s="528"/>
      <c r="J64" s="528"/>
      <c r="K64" s="528"/>
      <c r="L64" s="529"/>
    </row>
    <row r="65" spans="1:16" s="150" customFormat="1" x14ac:dyDescent="0.3">
      <c r="A65" s="41"/>
      <c r="B65" s="527"/>
      <c r="C65" s="528"/>
      <c r="D65" s="528"/>
      <c r="E65" s="528"/>
      <c r="F65" s="528"/>
      <c r="G65" s="528"/>
      <c r="H65" s="528"/>
      <c r="I65" s="528"/>
      <c r="J65" s="528"/>
      <c r="K65" s="528"/>
      <c r="L65" s="529"/>
    </row>
    <row r="66" spans="1:16" s="150" customFormat="1" x14ac:dyDescent="0.3">
      <c r="A66" s="41"/>
      <c r="B66" s="527"/>
      <c r="C66" s="528"/>
      <c r="D66" s="528"/>
      <c r="E66" s="528"/>
      <c r="F66" s="528"/>
      <c r="G66" s="528"/>
      <c r="H66" s="528"/>
      <c r="I66" s="528"/>
      <c r="J66" s="528"/>
      <c r="K66" s="528"/>
      <c r="L66" s="529"/>
    </row>
    <row r="67" spans="1:16" s="150" customFormat="1" x14ac:dyDescent="0.3">
      <c r="A67" s="41"/>
      <c r="B67" s="527"/>
      <c r="C67" s="528"/>
      <c r="D67" s="528"/>
      <c r="E67" s="528"/>
      <c r="F67" s="528"/>
      <c r="G67" s="528"/>
      <c r="H67" s="528"/>
      <c r="I67" s="528"/>
      <c r="J67" s="528"/>
      <c r="K67" s="528"/>
      <c r="L67" s="529"/>
    </row>
    <row r="68" spans="1:16" s="150" customFormat="1" x14ac:dyDescent="0.3">
      <c r="A68" s="41"/>
      <c r="B68" s="527"/>
      <c r="C68" s="528"/>
      <c r="D68" s="528"/>
      <c r="E68" s="528"/>
      <c r="F68" s="528"/>
      <c r="G68" s="528"/>
      <c r="H68" s="528"/>
      <c r="I68" s="528"/>
      <c r="J68" s="528"/>
      <c r="K68" s="528"/>
      <c r="L68" s="529"/>
    </row>
    <row r="69" spans="1:16" s="151" customFormat="1" x14ac:dyDescent="0.3">
      <c r="A69" s="243"/>
      <c r="B69" s="244"/>
      <c r="C69" s="245"/>
      <c r="D69" s="245"/>
      <c r="E69" s="245"/>
      <c r="F69" s="245"/>
      <c r="G69" s="245"/>
      <c r="H69" s="245"/>
      <c r="I69" s="245"/>
      <c r="J69" s="245"/>
      <c r="K69" s="245"/>
      <c r="L69" s="246"/>
    </row>
    <row r="70" spans="1:16" s="8" customFormat="1" x14ac:dyDescent="0.3">
      <c r="A70" s="18"/>
      <c r="B70" s="25"/>
      <c r="C70" s="25"/>
      <c r="D70" s="26"/>
      <c r="E70" s="26"/>
      <c r="F70" s="26"/>
      <c r="G70" s="26"/>
      <c r="H70" s="26"/>
      <c r="I70" s="26"/>
      <c r="J70" s="26"/>
      <c r="K70" s="26"/>
      <c r="L70" s="26"/>
      <c r="O70" s="9"/>
      <c r="P70" s="9"/>
    </row>
    <row r="71" spans="1:16" s="7" customFormat="1" ht="14.1" customHeight="1" x14ac:dyDescent="0.3">
      <c r="A71" s="14"/>
      <c r="B71" s="569" t="str">
        <f>IF(Intro!$G$21="English",O71,P71)</f>
        <v>QUESTIONNAIRE DUE DATE</v>
      </c>
      <c r="C71" s="522" t="s">
        <v>552</v>
      </c>
      <c r="D71" s="522" t="s">
        <v>556</v>
      </c>
      <c r="E71" s="522" t="s">
        <v>556</v>
      </c>
      <c r="F71" s="522" t="s">
        <v>556</v>
      </c>
      <c r="G71" s="522"/>
      <c r="H71" s="522" t="s">
        <v>556</v>
      </c>
      <c r="I71" s="522" t="s">
        <v>556</v>
      </c>
      <c r="J71" s="522" t="s">
        <v>556</v>
      </c>
      <c r="K71" s="522" t="s">
        <v>556</v>
      </c>
      <c r="L71" s="523" t="s">
        <v>556</v>
      </c>
      <c r="M71" s="173"/>
      <c r="N71" s="214"/>
      <c r="O71" s="204" t="s">
        <v>1</v>
      </c>
      <c r="P71" s="204" t="s">
        <v>552</v>
      </c>
    </row>
    <row r="72" spans="1:16" s="10" customFormat="1" x14ac:dyDescent="0.3">
      <c r="A72" s="12"/>
      <c r="B72" s="27"/>
      <c r="C72" s="28"/>
      <c r="D72" s="29"/>
      <c r="E72" s="29"/>
      <c r="F72" s="29"/>
      <c r="G72" s="29"/>
      <c r="H72" s="29"/>
      <c r="I72" s="29"/>
      <c r="J72" s="29"/>
      <c r="K72" s="29"/>
      <c r="L72" s="30"/>
    </row>
    <row r="73" spans="1:16" s="151" customFormat="1" ht="15.75" customHeight="1" x14ac:dyDescent="0.3">
      <c r="A73" s="243"/>
      <c r="B73" s="208"/>
      <c r="D73" s="611" t="str">
        <f>IF(Intro!$G$21="English",Variables!B11,Variables!C11)</f>
        <v>June 26, 2026</v>
      </c>
      <c r="E73" s="612"/>
      <c r="F73" s="612"/>
      <c r="G73" s="612"/>
      <c r="H73" s="612"/>
      <c r="I73" s="612"/>
      <c r="J73" s="613"/>
      <c r="K73" s="29"/>
      <c r="L73" s="285"/>
      <c r="O73" s="163"/>
      <c r="P73" s="163"/>
    </row>
    <row r="74" spans="1:16" s="151" customFormat="1" ht="15.75" customHeight="1" x14ac:dyDescent="0.3">
      <c r="A74" s="243"/>
      <c r="B74" s="208"/>
      <c r="D74" s="614"/>
      <c r="E74" s="615"/>
      <c r="F74" s="615"/>
      <c r="G74" s="615"/>
      <c r="H74" s="615"/>
      <c r="I74" s="615"/>
      <c r="J74" s="616"/>
      <c r="K74" s="29"/>
      <c r="L74" s="285"/>
      <c r="O74" s="163"/>
      <c r="P74" s="163"/>
    </row>
    <row r="75" spans="1:16" s="151" customFormat="1" x14ac:dyDescent="0.3">
      <c r="A75" s="243"/>
      <c r="B75" s="244"/>
      <c r="C75" s="245"/>
      <c r="D75" s="245"/>
      <c r="E75" s="245"/>
      <c r="F75" s="245"/>
      <c r="G75" s="245"/>
      <c r="H75" s="245"/>
      <c r="I75" s="245"/>
      <c r="J75" s="245"/>
      <c r="K75" s="245"/>
      <c r="L75" s="246"/>
    </row>
    <row r="76" spans="1:16" s="8" customFormat="1" x14ac:dyDescent="0.3">
      <c r="A76" s="18"/>
      <c r="B76" s="25"/>
      <c r="C76" s="25"/>
      <c r="D76" s="26"/>
      <c r="E76" s="26"/>
      <c r="F76" s="26"/>
      <c r="G76" s="26"/>
      <c r="H76" s="26"/>
      <c r="I76" s="26"/>
      <c r="J76" s="26"/>
      <c r="K76" s="26"/>
      <c r="L76" s="26"/>
      <c r="O76" s="9"/>
      <c r="P76" s="9"/>
    </row>
    <row r="77" spans="1:16" s="7" customFormat="1" x14ac:dyDescent="0.3">
      <c r="A77" s="14"/>
      <c r="B77" s="554" t="str">
        <f>IF(Intro!$G$21="English",O77,P77)</f>
        <v>FAILURE TO COMPLETE QUESTIONNAIRE</v>
      </c>
      <c r="C77" s="555" t="str">
        <f>UPPER(IF(Intro!$G$21="English",P77,Q77))</f>
        <v>QUESTIONNAIRE NON REMPLI</v>
      </c>
      <c r="D77" s="555" t="str">
        <f>UPPER(IF(Intro!$G$21="English",Q77,R77))</f>
        <v/>
      </c>
      <c r="E77" s="555" t="str">
        <f>UPPER(IF(Intro!$G$21="English",R77,S77))</f>
        <v/>
      </c>
      <c r="F77" s="555"/>
      <c r="G77" s="555" t="str">
        <f>UPPER(IF(Intro!$G$21="English",S77,T77))</f>
        <v/>
      </c>
      <c r="H77" s="555" t="str">
        <f>UPPER(IF(Intro!$G$21="English",T77,U77))</f>
        <v/>
      </c>
      <c r="I77" s="555" t="str">
        <f>UPPER(IF(Intro!$G$21="English",U77,V77))</f>
        <v/>
      </c>
      <c r="J77" s="555" t="str">
        <f>UPPER(IF(Intro!$G$21="English",V77,W77))</f>
        <v/>
      </c>
      <c r="K77" s="555" t="str">
        <f>UPPER(IF(Intro!$G$21="English",W77,X77))</f>
        <v/>
      </c>
      <c r="L77" s="556" t="str">
        <f>UPPER(IF(Intro!$G$21="English",X77,Y77))</f>
        <v/>
      </c>
      <c r="M77" s="8"/>
      <c r="N77" s="19"/>
      <c r="O77" s="204" t="s">
        <v>553</v>
      </c>
      <c r="P77" s="204" t="s">
        <v>554</v>
      </c>
    </row>
    <row r="78" spans="1:16" s="10" customFormat="1" x14ac:dyDescent="0.3">
      <c r="A78" s="12"/>
      <c r="B78" s="27"/>
      <c r="C78" s="28"/>
      <c r="D78" s="29"/>
      <c r="E78" s="29"/>
      <c r="F78" s="29"/>
      <c r="G78" s="29"/>
      <c r="H78" s="29"/>
      <c r="I78" s="29"/>
      <c r="J78" s="29"/>
      <c r="K78" s="29"/>
      <c r="L78" s="30"/>
    </row>
    <row r="79" spans="1:16" s="151" customFormat="1" x14ac:dyDescent="0.3">
      <c r="A79" s="243"/>
      <c r="B79" s="560" t="str">
        <f>IF(Intro!$G$21="English",O79,P79)</f>
        <v>Failure to complete the questionnaire by the due date may result in the Tribunal issuing a production order, pursuant to section 17 of the Canadian International Trade Tribunal Act, to compel the production of a questionnaire response.</v>
      </c>
      <c r="C79" s="561"/>
      <c r="D79" s="561"/>
      <c r="E79" s="561"/>
      <c r="F79" s="561"/>
      <c r="G79" s="561"/>
      <c r="H79" s="561"/>
      <c r="I79" s="561"/>
      <c r="J79" s="561"/>
      <c r="K79" s="561"/>
      <c r="L79" s="562"/>
      <c r="O79" s="151" t="s">
        <v>251</v>
      </c>
      <c r="P79" s="151" t="s">
        <v>325</v>
      </c>
    </row>
    <row r="80" spans="1:16" s="151" customFormat="1" x14ac:dyDescent="0.3">
      <c r="A80" s="243"/>
      <c r="B80" s="560"/>
      <c r="C80" s="561"/>
      <c r="D80" s="561"/>
      <c r="E80" s="561"/>
      <c r="F80" s="561"/>
      <c r="G80" s="561"/>
      <c r="H80" s="561"/>
      <c r="I80" s="561"/>
      <c r="J80" s="561"/>
      <c r="K80" s="561"/>
      <c r="L80" s="562"/>
    </row>
    <row r="81" spans="1:16" s="151" customFormat="1" x14ac:dyDescent="0.3">
      <c r="A81" s="243"/>
      <c r="B81" s="244"/>
      <c r="C81" s="245"/>
      <c r="D81" s="245"/>
      <c r="E81" s="245"/>
      <c r="F81" s="245"/>
      <c r="G81" s="245"/>
      <c r="H81" s="245"/>
      <c r="I81" s="245"/>
      <c r="J81" s="245"/>
      <c r="K81" s="245"/>
      <c r="L81" s="246"/>
    </row>
    <row r="82" spans="1:16" s="8" customFormat="1" x14ac:dyDescent="0.3">
      <c r="A82" s="18"/>
      <c r="B82" s="25"/>
      <c r="C82" s="25"/>
      <c r="D82" s="26"/>
      <c r="E82" s="26"/>
      <c r="F82" s="26"/>
      <c r="G82" s="26"/>
      <c r="H82" s="26"/>
      <c r="I82" s="26"/>
      <c r="J82" s="26"/>
      <c r="K82" s="26"/>
      <c r="L82" s="26"/>
      <c r="O82" s="9"/>
      <c r="P82" s="9"/>
    </row>
    <row r="83" spans="1:16" x14ac:dyDescent="0.3">
      <c r="B83" s="554" t="str">
        <f>IF(Intro!$G$21="English",O83,P83)</f>
        <v>FIRM INFORMATION</v>
      </c>
      <c r="C83" s="555"/>
      <c r="D83" s="555"/>
      <c r="E83" s="555"/>
      <c r="F83" s="555"/>
      <c r="G83" s="555"/>
      <c r="H83" s="555"/>
      <c r="I83" s="555"/>
      <c r="J83" s="555"/>
      <c r="K83" s="555"/>
      <c r="L83" s="556"/>
      <c r="M83" s="151"/>
      <c r="O83" s="2" t="s">
        <v>5</v>
      </c>
      <c r="P83" s="2" t="s">
        <v>6</v>
      </c>
    </row>
    <row r="84" spans="1:16" s="10" customFormat="1" x14ac:dyDescent="0.3">
      <c r="A84" s="12"/>
      <c r="B84" s="27"/>
      <c r="C84" s="28"/>
      <c r="D84" s="29"/>
      <c r="E84" s="29"/>
      <c r="F84" s="29"/>
      <c r="G84" s="29"/>
      <c r="H84" s="29"/>
      <c r="I84" s="29"/>
      <c r="J84" s="29"/>
      <c r="K84" s="29"/>
      <c r="L84" s="30"/>
    </row>
    <row r="85" spans="1:16" s="10" customFormat="1" x14ac:dyDescent="0.3">
      <c r="A85" s="12"/>
      <c r="B85" s="579" t="str">
        <f>IF(Intro!$G$21="English",O85,P85)</f>
        <v>Firm Name (In English and French, if applicable)</v>
      </c>
      <c r="C85" s="580"/>
      <c r="D85" s="581"/>
      <c r="E85" s="585"/>
      <c r="F85" s="586"/>
      <c r="G85" s="586"/>
      <c r="H85" s="586"/>
      <c r="I85" s="586"/>
      <c r="J85" s="586"/>
      <c r="K85" s="586"/>
      <c r="L85" s="587"/>
      <c r="O85" s="11" t="s">
        <v>319</v>
      </c>
      <c r="P85" s="10" t="s">
        <v>320</v>
      </c>
    </row>
    <row r="86" spans="1:16" s="10" customFormat="1" x14ac:dyDescent="0.3">
      <c r="A86" s="12"/>
      <c r="B86" s="582"/>
      <c r="C86" s="583"/>
      <c r="D86" s="584"/>
      <c r="E86" s="588"/>
      <c r="F86" s="589"/>
      <c r="G86" s="589"/>
      <c r="H86" s="589"/>
      <c r="I86" s="589"/>
      <c r="J86" s="589"/>
      <c r="K86" s="589"/>
      <c r="L86" s="590"/>
      <c r="O86" s="11"/>
    </row>
    <row r="87" spans="1:16" s="10" customFormat="1" x14ac:dyDescent="0.3">
      <c r="A87" s="12"/>
      <c r="B87" s="579" t="str">
        <f>IF(Intro!$G$21="English",O87,P87)</f>
        <v>Firm Address</v>
      </c>
      <c r="C87" s="580"/>
      <c r="D87" s="581"/>
      <c r="E87" s="585"/>
      <c r="F87" s="586"/>
      <c r="G87" s="586"/>
      <c r="H87" s="586"/>
      <c r="I87" s="586"/>
      <c r="J87" s="586"/>
      <c r="K87" s="586"/>
      <c r="L87" s="587"/>
      <c r="O87" s="11" t="s">
        <v>7</v>
      </c>
      <c r="P87" s="10" t="s">
        <v>324</v>
      </c>
    </row>
    <row r="88" spans="1:16" s="10" customFormat="1" x14ac:dyDescent="0.3">
      <c r="A88" s="12"/>
      <c r="B88" s="582"/>
      <c r="C88" s="583"/>
      <c r="D88" s="584"/>
      <c r="E88" s="588"/>
      <c r="F88" s="589"/>
      <c r="G88" s="589"/>
      <c r="H88" s="589"/>
      <c r="I88" s="589"/>
      <c r="J88" s="589"/>
      <c r="K88" s="589"/>
      <c r="L88" s="590"/>
      <c r="O88" s="11"/>
    </row>
    <row r="89" spans="1:16" s="10" customFormat="1" x14ac:dyDescent="0.3">
      <c r="A89" s="12"/>
      <c r="B89" s="598" t="str">
        <f>IF(Intro!$G$21="English",O89,P89)</f>
        <v>Website Address</v>
      </c>
      <c r="C89" s="599"/>
      <c r="D89" s="599"/>
      <c r="E89" s="603"/>
      <c r="F89" s="603"/>
      <c r="G89" s="603"/>
      <c r="H89" s="603"/>
      <c r="I89" s="603"/>
      <c r="J89" s="603"/>
      <c r="K89" s="603"/>
      <c r="L89" s="604"/>
      <c r="O89" s="11" t="s">
        <v>9</v>
      </c>
      <c r="P89" s="10" t="s">
        <v>10</v>
      </c>
    </row>
    <row r="90" spans="1:16" s="10" customFormat="1" x14ac:dyDescent="0.3">
      <c r="A90" s="12"/>
      <c r="B90" s="600"/>
      <c r="C90" s="601"/>
      <c r="D90" s="601"/>
      <c r="E90" s="605"/>
      <c r="F90" s="605"/>
      <c r="G90" s="605"/>
      <c r="H90" s="605"/>
      <c r="I90" s="605"/>
      <c r="J90" s="605"/>
      <c r="K90" s="605"/>
      <c r="L90" s="606"/>
      <c r="O90" s="11"/>
    </row>
    <row r="91" spans="1:16" s="10" customFormat="1" x14ac:dyDescent="0.3">
      <c r="A91" s="12"/>
      <c r="B91" s="156"/>
      <c r="C91" s="157"/>
      <c r="D91" s="158"/>
      <c r="E91" s="158"/>
      <c r="F91" s="158"/>
      <c r="G91" s="158"/>
      <c r="H91" s="158"/>
      <c r="I91" s="158"/>
      <c r="J91" s="158"/>
      <c r="K91" s="158"/>
      <c r="L91" s="159"/>
    </row>
    <row r="92" spans="1:16" s="151" customFormat="1" x14ac:dyDescent="0.3">
      <c r="A92" s="243"/>
      <c r="B92" s="201" t="str">
        <f>IF(Intro!$G$21="English",O92,P92)</f>
        <v xml:space="preserve">If your firm has more than one location, facility or outlet, submit a consolidated response to the questionnaire.
</v>
      </c>
      <c r="C92" s="223"/>
      <c r="D92" s="223"/>
      <c r="E92" s="223"/>
      <c r="F92" s="223"/>
      <c r="G92" s="223"/>
      <c r="H92" s="223"/>
      <c r="I92" s="223"/>
      <c r="J92" s="223"/>
      <c r="K92" s="223"/>
      <c r="L92" s="224"/>
      <c r="O92" s="151" t="s">
        <v>295</v>
      </c>
      <c r="P92" s="151" t="s">
        <v>321</v>
      </c>
    </row>
    <row r="93" spans="1:16" s="10" customFormat="1" x14ac:dyDescent="0.3">
      <c r="A93" s="12"/>
      <c r="B93" s="598" t="str">
        <f>IF(Intro!$G$21="English",O93,P93)</f>
        <v>Provide the names and addresses of other locations, facilities, and outlets in Canada on behalf of which your company is responding.</v>
      </c>
      <c r="C93" s="599"/>
      <c r="D93" s="599"/>
      <c r="E93" s="603"/>
      <c r="F93" s="603"/>
      <c r="G93" s="603"/>
      <c r="H93" s="603"/>
      <c r="I93" s="603"/>
      <c r="J93" s="603"/>
      <c r="K93" s="603"/>
      <c r="L93" s="604"/>
      <c r="M93" s="151"/>
      <c r="O93" s="11" t="s">
        <v>11</v>
      </c>
      <c r="P93" s="10" t="s">
        <v>322</v>
      </c>
    </row>
    <row r="94" spans="1:16" s="10" customFormat="1" x14ac:dyDescent="0.3">
      <c r="A94" s="12"/>
      <c r="B94" s="607"/>
      <c r="C94" s="608"/>
      <c r="D94" s="608"/>
      <c r="E94" s="609"/>
      <c r="F94" s="609"/>
      <c r="G94" s="609"/>
      <c r="H94" s="609"/>
      <c r="I94" s="609"/>
      <c r="J94" s="609"/>
      <c r="K94" s="609"/>
      <c r="L94" s="610"/>
      <c r="M94" s="151"/>
      <c r="O94" s="11"/>
    </row>
    <row r="95" spans="1:16" s="10" customFormat="1" x14ac:dyDescent="0.3">
      <c r="A95" s="12"/>
      <c r="B95" s="607"/>
      <c r="C95" s="608"/>
      <c r="D95" s="608"/>
      <c r="E95" s="609"/>
      <c r="F95" s="609"/>
      <c r="G95" s="609"/>
      <c r="H95" s="609"/>
      <c r="I95" s="609"/>
      <c r="J95" s="609"/>
      <c r="K95" s="609"/>
      <c r="L95" s="610"/>
      <c r="M95" s="151"/>
      <c r="O95" s="11"/>
    </row>
    <row r="96" spans="1:16" s="10" customFormat="1" x14ac:dyDescent="0.3">
      <c r="A96" s="12"/>
      <c r="B96" s="607"/>
      <c r="C96" s="608"/>
      <c r="D96" s="608"/>
      <c r="E96" s="609"/>
      <c r="F96" s="609"/>
      <c r="G96" s="609"/>
      <c r="H96" s="609"/>
      <c r="I96" s="609"/>
      <c r="J96" s="609"/>
      <c r="K96" s="609"/>
      <c r="L96" s="610"/>
      <c r="M96" s="151"/>
      <c r="O96" s="11"/>
    </row>
    <row r="97" spans="1:16" s="10" customFormat="1" x14ac:dyDescent="0.3">
      <c r="A97" s="12"/>
      <c r="B97" s="607"/>
      <c r="C97" s="608"/>
      <c r="D97" s="608"/>
      <c r="E97" s="609"/>
      <c r="F97" s="609"/>
      <c r="G97" s="609"/>
      <c r="H97" s="609"/>
      <c r="I97" s="609"/>
      <c r="J97" s="609"/>
      <c r="K97" s="609"/>
      <c r="L97" s="610"/>
      <c r="M97" s="151"/>
      <c r="O97" s="11"/>
    </row>
    <row r="98" spans="1:16" s="10" customFormat="1" x14ac:dyDescent="0.3">
      <c r="A98" s="12"/>
      <c r="B98" s="607"/>
      <c r="C98" s="608"/>
      <c r="D98" s="608"/>
      <c r="E98" s="609"/>
      <c r="F98" s="609"/>
      <c r="G98" s="609"/>
      <c r="H98" s="609"/>
      <c r="I98" s="609"/>
      <c r="J98" s="609"/>
      <c r="K98" s="609"/>
      <c r="L98" s="610"/>
      <c r="M98" s="151"/>
      <c r="O98" s="11"/>
    </row>
    <row r="99" spans="1:16" s="10" customFormat="1" x14ac:dyDescent="0.3">
      <c r="A99" s="12"/>
      <c r="B99" s="607"/>
      <c r="C99" s="608"/>
      <c r="D99" s="608"/>
      <c r="E99" s="609"/>
      <c r="F99" s="609"/>
      <c r="G99" s="609"/>
      <c r="H99" s="609"/>
      <c r="I99" s="609"/>
      <c r="J99" s="609"/>
      <c r="K99" s="609"/>
      <c r="L99" s="610"/>
      <c r="M99" s="151"/>
      <c r="O99" s="11"/>
    </row>
    <row r="100" spans="1:16" s="10" customFormat="1" x14ac:dyDescent="0.3">
      <c r="A100" s="12"/>
      <c r="B100" s="607"/>
      <c r="C100" s="608"/>
      <c r="D100" s="608"/>
      <c r="E100" s="609"/>
      <c r="F100" s="609"/>
      <c r="G100" s="609"/>
      <c r="H100" s="609"/>
      <c r="I100" s="609"/>
      <c r="J100" s="609"/>
      <c r="K100" s="609"/>
      <c r="L100" s="610"/>
      <c r="M100" s="151"/>
      <c r="O100" s="11"/>
    </row>
    <row r="101" spans="1:16" s="10" customFormat="1" x14ac:dyDescent="0.3">
      <c r="A101" s="12"/>
      <c r="B101" s="607"/>
      <c r="C101" s="608"/>
      <c r="D101" s="608"/>
      <c r="E101" s="609"/>
      <c r="F101" s="609"/>
      <c r="G101" s="609"/>
      <c r="H101" s="609"/>
      <c r="I101" s="609"/>
      <c r="J101" s="609"/>
      <c r="K101" s="609"/>
      <c r="L101" s="610"/>
      <c r="M101" s="151"/>
      <c r="O101" s="11"/>
    </row>
    <row r="102" spans="1:16" s="10" customFormat="1" x14ac:dyDescent="0.3">
      <c r="A102" s="12"/>
      <c r="B102" s="600"/>
      <c r="C102" s="601"/>
      <c r="D102" s="601"/>
      <c r="E102" s="605"/>
      <c r="F102" s="605"/>
      <c r="G102" s="605"/>
      <c r="H102" s="605"/>
      <c r="I102" s="605"/>
      <c r="J102" s="605"/>
      <c r="K102" s="605"/>
      <c r="L102" s="606"/>
      <c r="M102" s="151"/>
      <c r="O102" s="11"/>
    </row>
    <row r="103" spans="1:16" s="151" customFormat="1" x14ac:dyDescent="0.3">
      <c r="A103" s="243"/>
      <c r="B103" s="244"/>
      <c r="C103" s="245"/>
      <c r="D103" s="245"/>
      <c r="E103" s="245"/>
      <c r="F103" s="245"/>
      <c r="G103" s="245"/>
      <c r="H103" s="245"/>
      <c r="I103" s="245"/>
      <c r="J103" s="245"/>
      <c r="K103" s="245"/>
      <c r="L103" s="246"/>
    </row>
    <row r="105" spans="1:16" x14ac:dyDescent="0.3">
      <c r="B105" s="554" t="str">
        <f>IF(Intro!$G$21="English",O105,P105)</f>
        <v>CERTIFICATION</v>
      </c>
      <c r="C105" s="555"/>
      <c r="D105" s="555"/>
      <c r="E105" s="555"/>
      <c r="F105" s="555"/>
      <c r="G105" s="555"/>
      <c r="H105" s="555"/>
      <c r="I105" s="555"/>
      <c r="J105" s="555"/>
      <c r="K105" s="555"/>
      <c r="L105" s="556"/>
      <c r="M105" s="151"/>
      <c r="O105" s="2" t="s">
        <v>3</v>
      </c>
      <c r="P105" s="2" t="s">
        <v>4</v>
      </c>
    </row>
    <row r="106" spans="1:16" s="10" customFormat="1" x14ac:dyDescent="0.3">
      <c r="A106" s="12"/>
      <c r="B106" s="27"/>
      <c r="C106" s="28"/>
      <c r="D106" s="29"/>
      <c r="E106" s="29"/>
      <c r="F106" s="29"/>
      <c r="G106" s="29"/>
      <c r="H106" s="29"/>
      <c r="I106" s="29"/>
      <c r="J106" s="29"/>
      <c r="K106" s="29"/>
      <c r="L106" s="30"/>
    </row>
    <row r="107" spans="1:16" s="151" customFormat="1" x14ac:dyDescent="0.3">
      <c r="A107" s="243"/>
      <c r="B107" s="560" t="str">
        <f>IF(Intro!$G$21="English",O107,P107)</f>
        <v xml:space="preserve">The undersigned certifies that the information supplied herein is complete and correct to the best of their knowledge and belief.
</v>
      </c>
      <c r="C107" s="561"/>
      <c r="D107" s="561"/>
      <c r="E107" s="561"/>
      <c r="F107" s="561"/>
      <c r="G107" s="561"/>
      <c r="H107" s="561"/>
      <c r="I107" s="561"/>
      <c r="J107" s="561"/>
      <c r="K107" s="561"/>
      <c r="L107" s="562"/>
      <c r="O107" s="151" t="s">
        <v>486</v>
      </c>
      <c r="P107" s="151" t="s">
        <v>487</v>
      </c>
    </row>
    <row r="108" spans="1:16" s="151" customFormat="1" x14ac:dyDescent="0.3">
      <c r="A108" s="243"/>
      <c r="B108" s="208"/>
      <c r="C108" s="202"/>
      <c r="D108" s="202"/>
      <c r="E108" s="202"/>
      <c r="F108" s="202"/>
      <c r="G108" s="202"/>
      <c r="H108" s="202"/>
      <c r="I108" s="202"/>
      <c r="J108" s="202"/>
      <c r="K108" s="202"/>
      <c r="L108" s="203"/>
    </row>
    <row r="109" spans="1:16" s="10" customFormat="1" x14ac:dyDescent="0.3">
      <c r="A109" s="12"/>
      <c r="B109" s="579" t="str">
        <f>IF(Intro!$G$21="English",O109,P109)</f>
        <v>Name of Authorized Official</v>
      </c>
      <c r="C109" s="580"/>
      <c r="D109" s="581"/>
      <c r="E109" s="585"/>
      <c r="F109" s="586"/>
      <c r="G109" s="586"/>
      <c r="H109" s="586"/>
      <c r="I109" s="586"/>
      <c r="J109" s="586"/>
      <c r="K109" s="586"/>
      <c r="L109" s="587"/>
      <c r="O109" s="11" t="s">
        <v>12</v>
      </c>
      <c r="P109" s="10" t="s">
        <v>13</v>
      </c>
    </row>
    <row r="110" spans="1:16" s="10" customFormat="1" x14ac:dyDescent="0.3">
      <c r="A110" s="12"/>
      <c r="B110" s="582"/>
      <c r="C110" s="583"/>
      <c r="D110" s="584"/>
      <c r="E110" s="588"/>
      <c r="F110" s="589"/>
      <c r="G110" s="589"/>
      <c r="H110" s="589"/>
      <c r="I110" s="589"/>
      <c r="J110" s="589"/>
      <c r="K110" s="589"/>
      <c r="L110" s="590"/>
      <c r="O110" s="11"/>
    </row>
    <row r="111" spans="1:16" s="10" customFormat="1" x14ac:dyDescent="0.3">
      <c r="A111" s="12"/>
      <c r="B111" s="579" t="str">
        <f>IF(Intro!$G$21="English",O111,P111)</f>
        <v>Title of Authorized Official</v>
      </c>
      <c r="C111" s="580"/>
      <c r="D111" s="581"/>
      <c r="E111" s="585"/>
      <c r="F111" s="586"/>
      <c r="G111" s="586"/>
      <c r="H111" s="586"/>
      <c r="I111" s="586"/>
      <c r="J111" s="586"/>
      <c r="K111" s="586"/>
      <c r="L111" s="587"/>
      <c r="O111" s="11" t="s">
        <v>14</v>
      </c>
      <c r="P111" s="10" t="s">
        <v>15</v>
      </c>
    </row>
    <row r="112" spans="1:16" s="10" customFormat="1" x14ac:dyDescent="0.3">
      <c r="A112" s="12"/>
      <c r="B112" s="582"/>
      <c r="C112" s="583"/>
      <c r="D112" s="584"/>
      <c r="E112" s="588"/>
      <c r="F112" s="589"/>
      <c r="G112" s="589"/>
      <c r="H112" s="589"/>
      <c r="I112" s="589"/>
      <c r="J112" s="589"/>
      <c r="K112" s="589"/>
      <c r="L112" s="590"/>
      <c r="O112" s="11"/>
    </row>
    <row r="113" spans="1:16" s="10" customFormat="1" x14ac:dyDescent="0.3">
      <c r="A113" s="12"/>
      <c r="B113" s="579" t="str">
        <f>IF(Intro!$G$21="English",O113,P113)</f>
        <v>E-mail Address</v>
      </c>
      <c r="C113" s="580"/>
      <c r="D113" s="581"/>
      <c r="E113" s="585"/>
      <c r="F113" s="586"/>
      <c r="G113" s="586"/>
      <c r="H113" s="586"/>
      <c r="I113" s="586"/>
      <c r="J113" s="586"/>
      <c r="K113" s="586"/>
      <c r="L113" s="587"/>
      <c r="O113" s="11" t="s">
        <v>103</v>
      </c>
      <c r="P113" s="10" t="s">
        <v>351</v>
      </c>
    </row>
    <row r="114" spans="1:16" s="10" customFormat="1" x14ac:dyDescent="0.3">
      <c r="A114" s="12"/>
      <c r="B114" s="582"/>
      <c r="C114" s="583"/>
      <c r="D114" s="584"/>
      <c r="E114" s="588"/>
      <c r="F114" s="589"/>
      <c r="G114" s="589"/>
      <c r="H114" s="589"/>
      <c r="I114" s="589"/>
      <c r="J114" s="589"/>
      <c r="K114" s="589"/>
      <c r="L114" s="590"/>
      <c r="O114" s="11"/>
    </row>
    <row r="115" spans="1:16" s="10" customFormat="1" x14ac:dyDescent="0.3">
      <c r="A115" s="12"/>
      <c r="B115" s="579" t="str">
        <f>IF(Intro!$G$21="English",O115,P115)</f>
        <v>Telephone</v>
      </c>
      <c r="C115" s="580"/>
      <c r="D115" s="581"/>
      <c r="E115" s="585"/>
      <c r="F115" s="586"/>
      <c r="G115" s="586"/>
      <c r="H115" s="586"/>
      <c r="I115" s="586"/>
      <c r="J115" s="586"/>
      <c r="K115" s="586"/>
      <c r="L115" s="587"/>
      <c r="O115" s="11" t="s">
        <v>16</v>
      </c>
      <c r="P115" s="10" t="s">
        <v>17</v>
      </c>
    </row>
    <row r="116" spans="1:16" s="10" customFormat="1" x14ac:dyDescent="0.3">
      <c r="A116" s="12"/>
      <c r="B116" s="582"/>
      <c r="C116" s="583"/>
      <c r="D116" s="584"/>
      <c r="E116" s="588"/>
      <c r="F116" s="589"/>
      <c r="G116" s="589"/>
      <c r="H116" s="589"/>
      <c r="I116" s="589"/>
      <c r="J116" s="589"/>
      <c r="K116" s="589"/>
      <c r="L116" s="590"/>
      <c r="O116" s="11"/>
    </row>
    <row r="117" spans="1:16" s="10" customFormat="1" x14ac:dyDescent="0.3">
      <c r="A117" s="12"/>
      <c r="B117" s="598" t="s">
        <v>104</v>
      </c>
      <c r="C117" s="599"/>
      <c r="D117" s="599"/>
      <c r="E117" s="602"/>
      <c r="F117" s="603"/>
      <c r="G117" s="603"/>
      <c r="H117" s="603"/>
      <c r="I117" s="603"/>
      <c r="J117" s="603"/>
      <c r="K117" s="603"/>
      <c r="L117" s="604"/>
      <c r="M117" s="151"/>
      <c r="O117" s="11"/>
    </row>
    <row r="118" spans="1:16" s="10" customFormat="1" x14ac:dyDescent="0.3">
      <c r="A118" s="12"/>
      <c r="B118" s="600"/>
      <c r="C118" s="601"/>
      <c r="D118" s="601"/>
      <c r="E118" s="605"/>
      <c r="F118" s="605"/>
      <c r="G118" s="605"/>
      <c r="H118" s="605"/>
      <c r="I118" s="605"/>
      <c r="J118" s="605"/>
      <c r="K118" s="605"/>
      <c r="L118" s="606"/>
      <c r="M118" s="151"/>
      <c r="O118" s="11"/>
    </row>
    <row r="119" spans="1:16" s="151" customFormat="1" x14ac:dyDescent="0.3">
      <c r="A119" s="243"/>
      <c r="B119" s="208"/>
      <c r="C119" s="202"/>
      <c r="D119" s="202"/>
      <c r="E119" s="202"/>
      <c r="F119" s="202"/>
      <c r="G119" s="202"/>
      <c r="H119" s="202"/>
      <c r="I119" s="202"/>
      <c r="J119" s="202"/>
      <c r="K119" s="202"/>
      <c r="L119" s="203"/>
    </row>
    <row r="120" spans="1:16" s="10" customFormat="1" ht="21" x14ac:dyDescent="0.3">
      <c r="A120" s="12"/>
      <c r="B120" s="594" t="str">
        <f>IF(Intro!$G$21="English",O120,P120)</f>
        <v>I understand that checking this box constitutes my legally binding signature.</v>
      </c>
      <c r="C120" s="595"/>
      <c r="D120" s="595"/>
      <c r="E120" s="595"/>
      <c r="F120" s="595"/>
      <c r="G120" s="595"/>
      <c r="H120" s="595"/>
      <c r="I120" s="596"/>
      <c r="J120" s="308"/>
      <c r="K120" s="154"/>
      <c r="L120" s="155"/>
      <c r="O120" s="11" t="s">
        <v>94</v>
      </c>
      <c r="P120" s="10" t="s">
        <v>95</v>
      </c>
    </row>
    <row r="121" spans="1:16" s="151" customFormat="1" x14ac:dyDescent="0.3">
      <c r="A121" s="243"/>
      <c r="B121" s="244"/>
      <c r="C121" s="245"/>
      <c r="D121" s="245"/>
      <c r="E121" s="245"/>
      <c r="F121" s="245"/>
      <c r="G121" s="245"/>
      <c r="H121" s="245"/>
      <c r="I121" s="245"/>
      <c r="J121" s="245"/>
      <c r="K121" s="245"/>
      <c r="L121" s="246"/>
    </row>
    <row r="122" spans="1:16" s="8" customFormat="1" x14ac:dyDescent="0.3">
      <c r="A122" s="18"/>
      <c r="B122" s="25"/>
      <c r="C122" s="25"/>
      <c r="D122" s="26"/>
      <c r="E122" s="26"/>
      <c r="F122" s="26"/>
      <c r="G122" s="26"/>
      <c r="H122" s="26"/>
      <c r="I122" s="26"/>
      <c r="J122" s="26"/>
      <c r="K122" s="26"/>
      <c r="L122" s="26"/>
      <c r="O122" s="9"/>
      <c r="P122" s="9"/>
    </row>
    <row r="123" spans="1:16" s="7" customFormat="1" x14ac:dyDescent="0.3">
      <c r="A123" s="14"/>
      <c r="B123" s="554" t="str">
        <f>UPPER(IF(Intro!$G$21="English",O123,P123))</f>
        <v>SUBMITTING THE QUESTIONNAIRE RESPONSE</v>
      </c>
      <c r="C123" s="555" t="str">
        <f>UPPER(IF(Intro!$G$21="English",P123,Q123))</f>
        <v>TRANSMISSION DU QUESTIONNAIRE REMPLI</v>
      </c>
      <c r="D123" s="555" t="str">
        <f>UPPER(IF(Intro!$G$21="English",Q123,R123))</f>
        <v/>
      </c>
      <c r="E123" s="555" t="str">
        <f>UPPER(IF(Intro!$G$21="English",R123,S123))</f>
        <v/>
      </c>
      <c r="F123" s="555"/>
      <c r="G123" s="555" t="str">
        <f>UPPER(IF(Intro!$G$21="English",S123,T123))</f>
        <v/>
      </c>
      <c r="H123" s="555" t="str">
        <f>UPPER(IF(Intro!$G$21="English",T123,U123))</f>
        <v/>
      </c>
      <c r="I123" s="555" t="str">
        <f>UPPER(IF(Intro!$G$21="English",U123,V123))</f>
        <v/>
      </c>
      <c r="J123" s="555" t="str">
        <f>UPPER(IF(Intro!$G$21="English",V123,W123))</f>
        <v/>
      </c>
      <c r="K123" s="555" t="str">
        <f>UPPER(IF(Intro!$G$21="English",W123,X123))</f>
        <v/>
      </c>
      <c r="L123" s="556" t="str">
        <f>UPPER(IF(Intro!$G$21="English",X123,Y123))</f>
        <v/>
      </c>
      <c r="M123" s="8"/>
      <c r="N123" s="19"/>
      <c r="O123" s="15" t="s">
        <v>101</v>
      </c>
      <c r="P123" s="15" t="s">
        <v>102</v>
      </c>
    </row>
    <row r="124" spans="1:16" s="10" customFormat="1" x14ac:dyDescent="0.3">
      <c r="A124" s="12"/>
      <c r="B124" s="27"/>
      <c r="C124" s="28"/>
      <c r="D124" s="29"/>
      <c r="E124" s="29"/>
      <c r="F124" s="29"/>
      <c r="G124" s="29"/>
      <c r="H124" s="29"/>
      <c r="I124" s="29"/>
      <c r="J124" s="29"/>
      <c r="K124" s="29"/>
      <c r="L124" s="30"/>
    </row>
    <row r="125" spans="1:16" s="151" customFormat="1" x14ac:dyDescent="0.3">
      <c r="A125" s="243"/>
      <c r="B125" s="560" t="str">
        <f>IF(Intro!$G$21="English",O125,P125)</f>
        <v>The completed questionnaire can be submitted using one of the following methods:</v>
      </c>
      <c r="C125" s="561"/>
      <c r="D125" s="561"/>
      <c r="E125" s="561"/>
      <c r="F125" s="561"/>
      <c r="G125" s="561"/>
      <c r="H125" s="561"/>
      <c r="I125" s="561"/>
      <c r="J125" s="561"/>
      <c r="K125" s="561"/>
      <c r="L125" s="562"/>
      <c r="O125" s="151" t="s">
        <v>255</v>
      </c>
      <c r="P125" s="151" t="s">
        <v>2</v>
      </c>
    </row>
    <row r="126" spans="1:16" s="151" customFormat="1" x14ac:dyDescent="0.3">
      <c r="A126" s="243"/>
      <c r="B126" s="591"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126" s="592"/>
      <c r="D126" s="592"/>
      <c r="E126" s="592"/>
      <c r="F126" s="592"/>
      <c r="G126" s="592"/>
      <c r="H126" s="592"/>
      <c r="I126" s="592"/>
      <c r="J126" s="592"/>
      <c r="K126" s="592"/>
      <c r="L126" s="593"/>
    </row>
    <row r="127" spans="1:16" s="151" customFormat="1" x14ac:dyDescent="0.3">
      <c r="A127" s="243"/>
      <c r="B127" s="573" t="str">
        <f>IF(Intro!$G$21="English",O127,P127)</f>
        <v xml:space="preserve">When submitting the completed questionnaire using the secure E-filing service, designate the questionnaire as confidential. Note that the information in the public (blue) tabs in your questionnaire will be treated as public information.
</v>
      </c>
      <c r="C127" s="574"/>
      <c r="D127" s="574"/>
      <c r="E127" s="574"/>
      <c r="F127" s="574"/>
      <c r="G127" s="574"/>
      <c r="H127" s="574"/>
      <c r="I127" s="574"/>
      <c r="J127" s="574"/>
      <c r="K127" s="574"/>
      <c r="L127" s="575"/>
      <c r="O127" s="151" t="s">
        <v>293</v>
      </c>
      <c r="P127" s="151" t="s">
        <v>600</v>
      </c>
    </row>
    <row r="128" spans="1:16" s="151" customFormat="1" x14ac:dyDescent="0.3">
      <c r="A128" s="243"/>
      <c r="B128" s="573"/>
      <c r="C128" s="574"/>
      <c r="D128" s="574"/>
      <c r="E128" s="574"/>
      <c r="F128" s="574"/>
      <c r="G128" s="574"/>
      <c r="H128" s="574"/>
      <c r="I128" s="574"/>
      <c r="J128" s="574"/>
      <c r="K128" s="574"/>
      <c r="L128" s="575"/>
    </row>
    <row r="129" spans="1:16" s="151" customFormat="1" x14ac:dyDescent="0.3">
      <c r="A129" s="243"/>
      <c r="B129" s="576" t="str">
        <f>IF(Intro!$G$21="English",O129,P129)</f>
        <v>2. E-mail to citt-tcce@tribunal.gc.ca if you accept the associated risks and you are filing information that belongs to your firm only.</v>
      </c>
      <c r="C129" s="577"/>
      <c r="D129" s="577"/>
      <c r="E129" s="577"/>
      <c r="F129" s="577"/>
      <c r="G129" s="577"/>
      <c r="H129" s="577"/>
      <c r="I129" s="577"/>
      <c r="J129" s="577"/>
      <c r="K129" s="577"/>
      <c r="L129" s="578"/>
      <c r="O129" s="151" t="s">
        <v>474</v>
      </c>
      <c r="P129" s="151" t="s">
        <v>531</v>
      </c>
    </row>
    <row r="130" spans="1:16" s="151" customFormat="1" x14ac:dyDescent="0.3">
      <c r="A130" s="243"/>
      <c r="B130" s="244"/>
      <c r="C130" s="245"/>
      <c r="D130" s="245"/>
      <c r="E130" s="245"/>
      <c r="F130" s="245"/>
      <c r="G130" s="245"/>
      <c r="H130" s="245"/>
      <c r="I130" s="245"/>
      <c r="J130" s="245"/>
      <c r="K130" s="245"/>
      <c r="L130" s="246"/>
    </row>
    <row r="132" spans="1:16" s="7" customFormat="1" x14ac:dyDescent="0.3">
      <c r="A132" s="14"/>
      <c r="B132" s="554" t="s">
        <v>555</v>
      </c>
      <c r="C132" s="555" t="s">
        <v>555</v>
      </c>
      <c r="D132" s="555" t="s">
        <v>556</v>
      </c>
      <c r="E132" s="555" t="s">
        <v>556</v>
      </c>
      <c r="F132" s="555"/>
      <c r="G132" s="555" t="s">
        <v>556</v>
      </c>
      <c r="H132" s="555" t="s">
        <v>556</v>
      </c>
      <c r="I132" s="555" t="s">
        <v>556</v>
      </c>
      <c r="J132" s="555" t="s">
        <v>556</v>
      </c>
      <c r="K132" s="555" t="s">
        <v>556</v>
      </c>
      <c r="L132" s="556" t="s">
        <v>556</v>
      </c>
      <c r="M132" s="8"/>
      <c r="N132" s="19"/>
      <c r="O132" s="15"/>
      <c r="P132" s="15"/>
    </row>
    <row r="133" spans="1:16" s="10" customFormat="1" x14ac:dyDescent="0.3">
      <c r="A133" s="12"/>
      <c r="B133" s="27"/>
      <c r="C133" s="28"/>
      <c r="D133" s="29"/>
      <c r="E133" s="29"/>
      <c r="F133" s="29"/>
      <c r="G133" s="29"/>
      <c r="H133" s="29"/>
      <c r="I133" s="29"/>
      <c r="J133" s="29"/>
      <c r="K133" s="29"/>
      <c r="L133" s="30"/>
    </row>
    <row r="134" spans="1:16" s="151" customFormat="1" x14ac:dyDescent="0.3">
      <c r="A134" s="243"/>
      <c r="B134" s="560" t="str">
        <f>IF(Intro!$G$21="English",O134,P134)</f>
        <v xml:space="preserve">Questions relating to this questionnaire should be directed to:
</v>
      </c>
      <c r="C134" s="561"/>
      <c r="D134" s="561"/>
      <c r="E134" s="561"/>
      <c r="F134" s="561"/>
      <c r="G134" s="561"/>
      <c r="H134" s="561"/>
      <c r="I134" s="561"/>
      <c r="J134" s="561"/>
      <c r="K134" s="561"/>
      <c r="L134" s="562"/>
      <c r="O134" s="151" t="s">
        <v>317</v>
      </c>
      <c r="P134" s="151" t="s">
        <v>318</v>
      </c>
    </row>
    <row r="135" spans="1:16" s="151" customFormat="1" x14ac:dyDescent="0.3">
      <c r="A135" s="243"/>
      <c r="B135" s="219"/>
      <c r="C135" s="220"/>
      <c r="D135" s="220"/>
      <c r="E135" s="220"/>
      <c r="F135" s="220"/>
      <c r="G135" s="220"/>
      <c r="H135" s="220"/>
      <c r="I135" s="220"/>
      <c r="J135" s="220"/>
      <c r="K135" s="220"/>
      <c r="L135" s="221"/>
    </row>
    <row r="136" spans="1:16" s="10" customFormat="1" x14ac:dyDescent="0.3">
      <c r="A136" s="12"/>
      <c r="B136" s="570" t="str">
        <f>Variables!B13</f>
        <v>Rhonda Heintzman</v>
      </c>
      <c r="C136" s="571"/>
      <c r="D136" s="571"/>
      <c r="E136" s="571" t="str">
        <f>Variables!C13</f>
        <v>rhonda.heintzman@tribunal.gc.ca</v>
      </c>
      <c r="F136" s="571"/>
      <c r="G136" s="571"/>
      <c r="H136" s="571"/>
      <c r="I136" s="571"/>
      <c r="J136" s="571" t="str">
        <f>Variables!D13</f>
        <v>613-558-5983</v>
      </c>
      <c r="K136" s="571"/>
      <c r="L136" s="572"/>
      <c r="O136" s="11"/>
    </row>
    <row r="137" spans="1:16" s="10" customFormat="1" x14ac:dyDescent="0.3">
      <c r="A137" s="12"/>
      <c r="B137" s="570" t="str">
        <f>Variables!B14</f>
        <v>William Phan</v>
      </c>
      <c r="C137" s="571"/>
      <c r="D137" s="571"/>
      <c r="E137" s="571" t="str">
        <f>Variables!C14</f>
        <v>william.phan@tribunal.gc.ca</v>
      </c>
      <c r="F137" s="571"/>
      <c r="G137" s="571"/>
      <c r="H137" s="571"/>
      <c r="I137" s="571"/>
      <c r="J137" s="571" t="str">
        <f>Variables!D14</f>
        <v>343-543-7269</v>
      </c>
      <c r="K137" s="571"/>
      <c r="L137" s="572"/>
      <c r="O137" s="11"/>
    </row>
    <row r="138" spans="1:16" s="151" customFormat="1" x14ac:dyDescent="0.3">
      <c r="A138" s="243"/>
      <c r="B138" s="244"/>
      <c r="C138" s="245"/>
      <c r="D138" s="245"/>
      <c r="E138" s="245"/>
      <c r="F138" s="245"/>
      <c r="G138" s="245"/>
      <c r="H138" s="245"/>
      <c r="I138" s="245"/>
      <c r="J138" s="245"/>
      <c r="K138" s="245"/>
      <c r="L138" s="246"/>
    </row>
  </sheetData>
  <sheetProtection algorithmName="SHA-512" hashValue="A2KrXvikzW8GmgiwN3QUI/t57UK2TY16J4i/YIaH8T9LCfH+VrU+C2MhZGUuwXJv2ynGovVRdTuxg8FwmrR0+Q==" saltValue="/jEZkTkQW8Dg1HLIidzQmQ==" spinCount="100000" sheet="1" objects="1" scenarios="1" selectLockedCells="1"/>
  <mergeCells count="68">
    <mergeCell ref="O9:P17"/>
    <mergeCell ref="B79:L80"/>
    <mergeCell ref="B117:D118"/>
    <mergeCell ref="E117:L118"/>
    <mergeCell ref="B85:D86"/>
    <mergeCell ref="E85:L86"/>
    <mergeCell ref="B87:D88"/>
    <mergeCell ref="E87:L88"/>
    <mergeCell ref="B107:L107"/>
    <mergeCell ref="B89:D90"/>
    <mergeCell ref="E89:L90"/>
    <mergeCell ref="B93:D102"/>
    <mergeCell ref="E93:L102"/>
    <mergeCell ref="B105:L105"/>
    <mergeCell ref="B83:L83"/>
    <mergeCell ref="D73:J74"/>
    <mergeCell ref="B127:L128"/>
    <mergeCell ref="B129:L129"/>
    <mergeCell ref="B109:D110"/>
    <mergeCell ref="E109:L110"/>
    <mergeCell ref="B111:D112"/>
    <mergeCell ref="B113:D114"/>
    <mergeCell ref="B115:D116"/>
    <mergeCell ref="E111:L112"/>
    <mergeCell ref="E113:L114"/>
    <mergeCell ref="E115:L116"/>
    <mergeCell ref="B123:L123"/>
    <mergeCell ref="B125:L125"/>
    <mergeCell ref="B126:L126"/>
    <mergeCell ref="B120:I120"/>
    <mergeCell ref="B136:D136"/>
    <mergeCell ref="E136:I136"/>
    <mergeCell ref="J136:L136"/>
    <mergeCell ref="B137:D137"/>
    <mergeCell ref="E137:I137"/>
    <mergeCell ref="J137:L137"/>
    <mergeCell ref="B132:L132"/>
    <mergeCell ref="B134:L134"/>
    <mergeCell ref="B4:L4"/>
    <mergeCell ref="B5:L5"/>
    <mergeCell ref="B42:L42"/>
    <mergeCell ref="B8:L8"/>
    <mergeCell ref="B25:L25"/>
    <mergeCell ref="B27:L27"/>
    <mergeCell ref="B10:F16"/>
    <mergeCell ref="H10:L16"/>
    <mergeCell ref="B21:F22"/>
    <mergeCell ref="H21:L22"/>
    <mergeCell ref="B28:L28"/>
    <mergeCell ref="B77:L77"/>
    <mergeCell ref="B71:L71"/>
    <mergeCell ref="B49:L49"/>
    <mergeCell ref="B6:L6"/>
    <mergeCell ref="B47:L47"/>
    <mergeCell ref="B59:L59"/>
    <mergeCell ref="B61:L68"/>
    <mergeCell ref="G21:G22"/>
    <mergeCell ref="C29:K40"/>
    <mergeCell ref="B52:C53"/>
    <mergeCell ref="B54:C57"/>
    <mergeCell ref="D52:E53"/>
    <mergeCell ref="D54:E57"/>
    <mergeCell ref="D51:E51"/>
    <mergeCell ref="F52:L53"/>
    <mergeCell ref="F54:L57"/>
    <mergeCell ref="F51:L51"/>
    <mergeCell ref="B19:L19"/>
    <mergeCell ref="B44:L44"/>
  </mergeCells>
  <dataValidations count="4">
    <dataValidation type="list" allowBlank="1" showInputMessage="1" showErrorMessage="1" sqref="J120" xr:uid="{EB39B09B-D0F1-436F-B804-013D0C460A66}">
      <formula1>"X"</formula1>
    </dataValidation>
    <dataValidation type="list" allowBlank="1" showInputMessage="1" showErrorMessage="1" sqref="G21" xr:uid="{F5AA4BE9-9448-48C5-BA37-1F2FA482299A}">
      <formula1>"English, Français"</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1:L64" xr:uid="{6DC11518-6A4F-4CFA-953C-98D4D8A1658D}">
      <formula1>1000</formula1>
    </dataValidation>
    <dataValidation type="textLength" operator="lessThanOrEqual" allowBlank="1" showInputMessage="1" showErrorMessage="1" prompt="1000 character limit/limite de 1000 caractères" sqref="F52:L53 F54:L57" xr:uid="{5F175BB6-810A-424B-99FB-444464EEE52C}">
      <formula1>1000</formula1>
    </dataValidation>
  </dataValidations>
  <hyperlinks>
    <hyperlink ref="B42:L42" location="Info!A1" display="Info!A1" xr:uid="{ECC7F4A5-80B3-47BC-AB74-FF76839AFB39}"/>
    <hyperlink ref="B44:L44" location="Exclusions!A1" display="Exclusions!A1" xr:uid="{22573DCD-69EB-4C5B-BE34-9836F5AAB943}"/>
  </hyperlinks>
  <printOptions horizontalCentered="1"/>
  <pageMargins left="0.25" right="0.25" top="0.75" bottom="0.75" header="0.3" footer="0.3"/>
  <pageSetup scale="63" fitToHeight="0" orientation="portrait" r:id="rId1"/>
  <headerFooter>
    <oddFooter>&amp;L&amp;A</oddFooter>
  </headerFooter>
  <rowBreaks count="2" manualBreakCount="2">
    <brk id="69" min="1" max="11" man="1"/>
    <brk id="121" min="1" max="11" man="1"/>
  </rowBreaks>
  <ignoredErrors>
    <ignoredError sqref="B12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2BDD09-09C7-483C-AF04-3377441A66DD}">
          <x14:formula1>
            <xm:f>Variables!$D$30:$D$31</xm:f>
          </x14:formula1>
          <xm:sqref>D52:E57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1EF3-7F05-4583-AD03-D8D95E1F0C24}">
  <sheetPr>
    <tabColor rgb="FF00B0F0"/>
    <pageSetUpPr fitToPage="1"/>
  </sheetPr>
  <dimension ref="A1:P17"/>
  <sheetViews>
    <sheetView showGridLines="0" zoomScaleNormal="100" workbookViewId="0"/>
  </sheetViews>
  <sheetFormatPr defaultColWidth="9.44140625" defaultRowHeight="14.4" x14ac:dyDescent="0.3"/>
  <cols>
    <col min="1" max="1" width="1.5546875" style="13" customWidth="1"/>
    <col min="2" max="12" width="14.5546875" style="22" customWidth="1"/>
    <col min="13" max="13" width="14.5546875" style="1" customWidth="1"/>
    <col min="14" max="14" width="14.5546875" style="2" customWidth="1"/>
    <col min="15" max="16" width="14.5546875" style="2" hidden="1" customWidth="1"/>
    <col min="17" max="19" width="9.44140625" style="2" customWidth="1"/>
    <col min="20" max="16384" width="9.44140625" style="2"/>
  </cols>
  <sheetData>
    <row r="1" spans="1:16" x14ac:dyDescent="0.3">
      <c r="O1" s="2" t="s">
        <v>625</v>
      </c>
      <c r="P1" s="2" t="s">
        <v>625</v>
      </c>
    </row>
    <row r="2" spans="1:16" x14ac:dyDescent="0.3">
      <c r="B2" s="23" t="s">
        <v>0</v>
      </c>
      <c r="C2" s="23"/>
      <c r="D2" s="23"/>
      <c r="O2" s="3" t="s">
        <v>126</v>
      </c>
      <c r="P2" s="3" t="s">
        <v>128</v>
      </c>
    </row>
    <row r="3" spans="1:16" x14ac:dyDescent="0.3">
      <c r="B3" s="24"/>
      <c r="C3" s="24"/>
      <c r="D3" s="24"/>
      <c r="O3" s="7"/>
      <c r="P3" s="7"/>
    </row>
    <row r="4" spans="1:16" s="7" customFormat="1" x14ac:dyDescent="0.3">
      <c r="A4" s="14"/>
      <c r="B4" s="619" t="str">
        <f>IF(Intro!$G$21="English",O4,P4)</f>
        <v>PRODUCERS' QUESTIONNAIRE</v>
      </c>
      <c r="C4" s="619"/>
      <c r="D4" s="619"/>
      <c r="E4" s="619"/>
      <c r="F4" s="619"/>
      <c r="G4" s="619"/>
      <c r="H4" s="619"/>
      <c r="I4" s="619"/>
      <c r="J4" s="619"/>
      <c r="K4" s="619"/>
      <c r="L4" s="619"/>
      <c r="M4" s="19"/>
      <c r="N4" s="19"/>
      <c r="O4" s="15" t="s">
        <v>537</v>
      </c>
      <c r="P4" s="215" t="s">
        <v>538</v>
      </c>
    </row>
    <row r="5" spans="1:16" s="7" customFormat="1" x14ac:dyDescent="0.3">
      <c r="A5" s="14"/>
      <c r="B5" s="619" t="str">
        <f>Intro!B5</f>
        <v>RR-2025-007</v>
      </c>
      <c r="C5" s="619"/>
      <c r="D5" s="619"/>
      <c r="E5" s="619"/>
      <c r="F5" s="619"/>
      <c r="G5" s="619"/>
      <c r="H5" s="619"/>
      <c r="I5" s="619"/>
      <c r="J5" s="619"/>
      <c r="K5" s="619"/>
      <c r="L5" s="619"/>
      <c r="M5" s="19"/>
      <c r="N5" s="19"/>
      <c r="O5" s="15"/>
      <c r="P5" s="15"/>
    </row>
    <row r="6" spans="1:16" s="16" customFormat="1" x14ac:dyDescent="0.3">
      <c r="A6" s="14"/>
      <c r="B6" s="619" t="str">
        <f>UPPER(IF(Intro!$G$21="English",Variables!B3,Variables!C3))</f>
        <v>HEAVY PLATE</v>
      </c>
      <c r="C6" s="619"/>
      <c r="D6" s="619"/>
      <c r="E6" s="619"/>
      <c r="F6" s="619"/>
      <c r="G6" s="619"/>
      <c r="H6" s="619"/>
      <c r="I6" s="619"/>
      <c r="J6" s="619"/>
      <c r="K6" s="619"/>
      <c r="L6" s="619"/>
      <c r="M6" s="15"/>
      <c r="N6" s="15"/>
      <c r="O6" s="17"/>
      <c r="P6" s="17"/>
    </row>
    <row r="7" spans="1:16" s="8" customFormat="1" x14ac:dyDescent="0.3">
      <c r="A7" s="18"/>
      <c r="B7" s="25"/>
      <c r="C7" s="25"/>
      <c r="D7" s="25"/>
      <c r="E7" s="26"/>
      <c r="F7" s="26"/>
      <c r="G7" s="26"/>
      <c r="H7" s="26"/>
      <c r="I7" s="26"/>
      <c r="J7" s="26"/>
      <c r="K7" s="26"/>
      <c r="L7" s="26"/>
      <c r="O7" s="9"/>
      <c r="P7" s="9"/>
    </row>
    <row r="8" spans="1:16" s="7" customFormat="1" ht="14.1" customHeight="1" x14ac:dyDescent="0.3">
      <c r="A8" s="14"/>
      <c r="B8" s="554" t="str">
        <f>IF(Intro!$G$21="English",O8,P8)</f>
        <v>ADDITIONAL PRODUCT EXCLUSIONS</v>
      </c>
      <c r="C8" s="555"/>
      <c r="D8" s="555" t="str">
        <f>UPPER(IF(Intro!$G$21="English",P8,Q8))</f>
        <v>AUTRES PRODUITS EXCLUS</v>
      </c>
      <c r="E8" s="555" t="str">
        <f>UPPER(IF(Intro!$G$21="English",Q8,R8))</f>
        <v/>
      </c>
      <c r="F8" s="555" t="str">
        <f>UPPER(IF(Intro!$G$21="English",R8,S8))</f>
        <v/>
      </c>
      <c r="G8" s="555" t="str">
        <f>UPPER(IF(Intro!$G$21="English",S8,T8))</f>
        <v/>
      </c>
      <c r="H8" s="555" t="str">
        <f>UPPER(IF(Intro!$G$21="English",T8,U8))</f>
        <v/>
      </c>
      <c r="I8" s="555" t="str">
        <f>UPPER(IF(Intro!$G$21="English",U8,V8))</f>
        <v/>
      </c>
      <c r="J8" s="555" t="str">
        <f>UPPER(IF(Intro!$G$21="English",V8,W8))</f>
        <v/>
      </c>
      <c r="K8" s="555" t="str">
        <f>UPPER(IF(Intro!$G$21="English",W8,X8))</f>
        <v/>
      </c>
      <c r="L8" s="556" t="str">
        <f>UPPER(IF(Intro!$G$21="English",X8,Y8))</f>
        <v/>
      </c>
      <c r="M8" s="8"/>
      <c r="N8" s="19"/>
      <c r="O8" s="210" t="s">
        <v>679</v>
      </c>
      <c r="P8" s="210" t="s">
        <v>787</v>
      </c>
    </row>
    <row r="9" spans="1:16" s="10" customFormat="1" x14ac:dyDescent="0.3">
      <c r="A9" s="12"/>
      <c r="B9" s="27"/>
      <c r="C9" s="28"/>
      <c r="D9" s="28"/>
      <c r="E9" s="29"/>
      <c r="F9" s="29"/>
      <c r="G9" s="29"/>
      <c r="H9" s="29"/>
      <c r="I9" s="29"/>
      <c r="J9" s="29"/>
      <c r="K9" s="29"/>
      <c r="L9" s="30"/>
    </row>
    <row r="10" spans="1:16" s="10" customFormat="1" x14ac:dyDescent="0.3">
      <c r="A10" s="12"/>
      <c r="B10" s="560" t="str">
        <f>IF(Intro!$G$21="English",O10,P10)</f>
        <v>The following products are excluded from the Tribunal’s findings in NQ-2020-001.</v>
      </c>
      <c r="C10" s="561"/>
      <c r="D10" s="561"/>
      <c r="E10" s="561"/>
      <c r="F10" s="561"/>
      <c r="G10" s="561"/>
      <c r="H10" s="561"/>
      <c r="I10" s="561"/>
      <c r="J10" s="561"/>
      <c r="K10" s="561"/>
      <c r="L10" s="562"/>
      <c r="O10" s="10" t="s">
        <v>680</v>
      </c>
      <c r="P10" s="10" t="s">
        <v>784</v>
      </c>
    </row>
    <row r="11" spans="1:16" s="10" customFormat="1" x14ac:dyDescent="0.3">
      <c r="A11" s="12"/>
      <c r="B11" s="560"/>
      <c r="C11" s="561"/>
      <c r="D11" s="561"/>
      <c r="E11" s="561"/>
      <c r="F11" s="561"/>
      <c r="G11" s="561"/>
      <c r="H11" s="561"/>
      <c r="I11" s="561"/>
      <c r="J11" s="561"/>
      <c r="K11" s="561"/>
      <c r="L11" s="562"/>
    </row>
    <row r="12" spans="1:16" s="10" customFormat="1" ht="409.6" x14ac:dyDescent="0.3">
      <c r="A12" s="12"/>
      <c r="B12" s="560" t="str">
        <f>IF(Intro!$G$21="English",O12,P12)</f>
        <v xml:space="preserve">1. Hot-rolled carbon steel plate manufactured to the following specifications and grades:
• ASME SA-285/SA-285M or ASTM A-285/A-285M,
• ASME SA-299/SA-299M or ASTM A-299/A-299M,
• ASME SA-515/SA-515M or ASTM A-515/A-515M,
• ASME SA-516/SA-516M or ASTM A-516/A-516M (including, but not limited to, SA/A516 Grade 70),
• ASME SA-537/SA-537M or ASTM A-537/A-537M, or
• ASME SA-841/SA-841M or ASTM A-841/A-841M,
which is normalized (heat treated) and vacuum degassed (including while molten) with a sulphur content less than or equal to 0.003 percent and a phosphorus content less than or equal to 0.017 percent, imported exclusively for use in the manufacture of pressure vessels for the oil and gas sector for use in sour service and hydrogen-induced cracking applications.
2. Hot-rolled carbon steel plate in grade ASME SA‑516 Grade 70 or ASTM A‑516 Grade 70 normalized (heat treated) with a thickness greater than 3.28 inches.
3. Hot-rolled carbon steel plate produced to the following specifications and grades:
• ASME SA-516/SA-516M or ASTM A-516/A-516M, normalized,
• ASME SA-299/SA-299M or ASTM A-299/A-299M, normalized, and
• ASME SA-537/SA-537M or ASTM A-537/A-537M, normalized,
in the following dimensions:
• 2.5 inches thick, greater than or equal to 151 inches wide and of any length,
• greater than or equal to 3 inches thick, greater than or equal to 121 inches wide and of any length,
• greater than 3.28 inches thick of any width and length.
4. Heavy plate imported by Irving Shipbuilding Inc. for use in the Arctic and Offshore Patrols Ships shipbuilding project.
</v>
      </c>
      <c r="C12" s="561"/>
      <c r="D12" s="561"/>
      <c r="E12" s="561"/>
      <c r="F12" s="561"/>
      <c r="G12" s="561"/>
      <c r="H12" s="561"/>
      <c r="I12" s="561"/>
      <c r="J12" s="561"/>
      <c r="K12" s="561"/>
      <c r="L12" s="562"/>
      <c r="O12" s="334" t="s">
        <v>682</v>
      </c>
      <c r="P12" s="334" t="s">
        <v>683</v>
      </c>
    </row>
    <row r="13" spans="1:16" s="10" customFormat="1" ht="131.25" customHeight="1" x14ac:dyDescent="0.3">
      <c r="A13" s="12"/>
      <c r="B13" s="560"/>
      <c r="C13" s="561"/>
      <c r="D13" s="561"/>
      <c r="E13" s="561"/>
      <c r="F13" s="561"/>
      <c r="G13" s="561"/>
      <c r="H13" s="561"/>
      <c r="I13" s="561"/>
      <c r="J13" s="561"/>
      <c r="K13" s="561"/>
      <c r="L13" s="562"/>
    </row>
    <row r="14" spans="1:16" s="10" customFormat="1" x14ac:dyDescent="0.3">
      <c r="A14" s="12"/>
      <c r="B14" s="617" t="s">
        <v>708</v>
      </c>
      <c r="C14" s="618"/>
      <c r="D14" s="618"/>
      <c r="E14" s="618"/>
      <c r="F14" s="618"/>
      <c r="G14" s="618"/>
      <c r="H14" s="618"/>
      <c r="I14" s="382"/>
      <c r="J14" s="382"/>
      <c r="K14" s="382"/>
      <c r="L14" s="383"/>
    </row>
    <row r="15" spans="1:16" s="10" customFormat="1" x14ac:dyDescent="0.3">
      <c r="A15" s="12"/>
      <c r="B15" s="357"/>
      <c r="C15" s="358"/>
      <c r="D15" s="358"/>
      <c r="E15" s="358"/>
      <c r="F15" s="358"/>
      <c r="G15" s="358"/>
      <c r="H15" s="358"/>
      <c r="I15" s="358"/>
      <c r="J15" s="358"/>
      <c r="K15" s="358"/>
      <c r="L15" s="359"/>
      <c r="O15" s="356"/>
    </row>
    <row r="16" spans="1:16" s="10" customFormat="1" x14ac:dyDescent="0.3">
      <c r="A16" s="12"/>
      <c r="B16" s="617" t="s">
        <v>709</v>
      </c>
      <c r="C16" s="618"/>
      <c r="D16" s="618"/>
      <c r="E16" s="618"/>
      <c r="F16" s="618"/>
      <c r="G16" s="618"/>
      <c r="H16" s="618"/>
      <c r="I16" s="618"/>
      <c r="J16" s="517"/>
      <c r="K16" s="517"/>
      <c r="L16" s="518"/>
      <c r="O16" s="356"/>
    </row>
    <row r="17" spans="1:16" s="8" customFormat="1" x14ac:dyDescent="0.3">
      <c r="A17" s="18"/>
      <c r="B17" s="43"/>
      <c r="C17" s="353"/>
      <c r="D17" s="353"/>
      <c r="E17" s="354"/>
      <c r="F17" s="354"/>
      <c r="G17" s="354"/>
      <c r="H17" s="354"/>
      <c r="I17" s="354"/>
      <c r="J17" s="354"/>
      <c r="K17" s="354"/>
      <c r="L17" s="355"/>
      <c r="O17" s="9"/>
      <c r="P17" s="9"/>
    </row>
  </sheetData>
  <sheetProtection algorithmName="SHA-512" hashValue="yVIuTOPwYTHfu0UWVHeW62wp9L8bphZB+kGPKHkUztj3u/n0HyUDx5OftB5r38YwKQEOQdna5KEZtO4ikBr2iw==" saltValue="PYEy7VIbl65/dKKCzE8eKA==" spinCount="100000" sheet="1" objects="1" scenarios="1" selectLockedCells="1"/>
  <mergeCells count="8">
    <mergeCell ref="B4:L4"/>
    <mergeCell ref="B5:L5"/>
    <mergeCell ref="B6:L6"/>
    <mergeCell ref="B14:H14"/>
    <mergeCell ref="B16:I16"/>
    <mergeCell ref="B8:L8"/>
    <mergeCell ref="B10:L11"/>
    <mergeCell ref="B12:L13"/>
  </mergeCells>
  <hyperlinks>
    <hyperlink ref="B14" r:id="rId1" location="_Toc64895553" display="https://decisions.citt-tcce.gc.ca/citt-tcce/a/en/item/492057/index.do?&amp;iframe=true - _Toc64895553" xr:uid="{AF6ACFAB-1325-4E05-B24E-E73FE523CFFE}"/>
    <hyperlink ref="B16" r:id="rId2" location="_Toc66946491" xr:uid="{FD1A1AC1-EC0B-491E-BF0B-D20781AB2945}"/>
  </hyperlinks>
  <printOptions horizontalCentered="1"/>
  <pageMargins left="0.25" right="0.25" top="0.75" bottom="0.75" header="0.3" footer="0.3"/>
  <pageSetup scale="63" fitToHeight="0" orientation="portrait" r:id="rId3"/>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79"/>
  <sheetViews>
    <sheetView showGridLines="0" zoomScaleNormal="100" workbookViewId="0"/>
  </sheetViews>
  <sheetFormatPr defaultColWidth="9.44140625" defaultRowHeight="14.4" x14ac:dyDescent="0.3"/>
  <cols>
    <col min="1" max="1" width="1.5546875" style="13" customWidth="1"/>
    <col min="2" max="12" width="14.5546875" style="22" customWidth="1"/>
    <col min="13" max="13" width="14.5546875" style="1" customWidth="1"/>
    <col min="14" max="14" width="14.5546875" style="2" customWidth="1"/>
    <col min="15" max="16" width="14.5546875" style="2" hidden="1" customWidth="1"/>
    <col min="17" max="19" width="9.44140625" style="2" customWidth="1"/>
    <col min="20" max="16384" width="9.44140625" style="2"/>
  </cols>
  <sheetData>
    <row r="1" spans="1:16" x14ac:dyDescent="0.3">
      <c r="O1" s="2" t="s">
        <v>625</v>
      </c>
      <c r="P1" s="2" t="s">
        <v>625</v>
      </c>
    </row>
    <row r="2" spans="1:16" x14ac:dyDescent="0.3">
      <c r="B2" s="23" t="s">
        <v>0</v>
      </c>
      <c r="C2" s="23"/>
      <c r="D2" s="23"/>
      <c r="O2" s="3" t="s">
        <v>126</v>
      </c>
      <c r="P2" s="3" t="s">
        <v>128</v>
      </c>
    </row>
    <row r="3" spans="1:16" x14ac:dyDescent="0.3">
      <c r="B3" s="24"/>
      <c r="C3" s="24"/>
      <c r="D3" s="24"/>
      <c r="O3" s="7"/>
      <c r="P3" s="7"/>
    </row>
    <row r="4" spans="1:16" s="7" customFormat="1" x14ac:dyDescent="0.3">
      <c r="A4" s="14"/>
      <c r="B4" s="619" t="str">
        <f>IF(Intro!$G$21="English",O4,P4)</f>
        <v>PRODUCERS' QUESTIONNAIRE</v>
      </c>
      <c r="C4" s="619"/>
      <c r="D4" s="619"/>
      <c r="E4" s="619"/>
      <c r="F4" s="619"/>
      <c r="G4" s="619"/>
      <c r="H4" s="619"/>
      <c r="I4" s="619"/>
      <c r="J4" s="619"/>
      <c r="K4" s="619"/>
      <c r="L4" s="619"/>
      <c r="M4" s="19"/>
      <c r="N4" s="19"/>
      <c r="O4" s="15" t="s">
        <v>537</v>
      </c>
      <c r="P4" s="215" t="s">
        <v>538</v>
      </c>
    </row>
    <row r="5" spans="1:16" s="7" customFormat="1" x14ac:dyDescent="0.3">
      <c r="A5" s="14"/>
      <c r="B5" s="619" t="str">
        <f>Intro!B5</f>
        <v>RR-2025-007</v>
      </c>
      <c r="C5" s="619"/>
      <c r="D5" s="619"/>
      <c r="E5" s="619"/>
      <c r="F5" s="619"/>
      <c r="G5" s="619"/>
      <c r="H5" s="619"/>
      <c r="I5" s="619"/>
      <c r="J5" s="619"/>
      <c r="K5" s="619"/>
      <c r="L5" s="619"/>
      <c r="M5" s="19"/>
      <c r="N5" s="19"/>
      <c r="O5" s="15"/>
      <c r="P5" s="15"/>
    </row>
    <row r="6" spans="1:16" s="16" customFormat="1" x14ac:dyDescent="0.3">
      <c r="A6" s="14"/>
      <c r="B6" s="619" t="str">
        <f>UPPER(IF(Intro!$G$21="English",Variables!B3,Variables!C3))</f>
        <v>HEAVY PLATE</v>
      </c>
      <c r="C6" s="619"/>
      <c r="D6" s="619"/>
      <c r="E6" s="619"/>
      <c r="F6" s="619"/>
      <c r="G6" s="619"/>
      <c r="H6" s="619"/>
      <c r="I6" s="619"/>
      <c r="J6" s="619"/>
      <c r="K6" s="619"/>
      <c r="L6" s="619"/>
      <c r="M6" s="15"/>
      <c r="N6" s="15"/>
      <c r="O6" s="17"/>
      <c r="P6" s="17"/>
    </row>
    <row r="7" spans="1:16" s="8" customFormat="1" x14ac:dyDescent="0.3">
      <c r="A7" s="18"/>
      <c r="B7" s="25"/>
      <c r="C7" s="25"/>
      <c r="D7" s="25"/>
      <c r="E7" s="26"/>
      <c r="F7" s="26"/>
      <c r="G7" s="26"/>
      <c r="H7" s="26"/>
      <c r="I7" s="26"/>
      <c r="J7" s="26"/>
      <c r="K7" s="26"/>
      <c r="L7" s="26"/>
      <c r="O7" s="9"/>
      <c r="P7" s="9"/>
    </row>
    <row r="8" spans="1:16" s="7" customFormat="1" x14ac:dyDescent="0.3">
      <c r="A8" s="14"/>
      <c r="B8" s="554" t="str">
        <f>IF(Intro!$G$21="English",O8,P8)</f>
        <v>QUESTIONNAIRE OUTLINE</v>
      </c>
      <c r="C8" s="555"/>
      <c r="D8" s="555" t="str">
        <f>UPPER(IF(Intro!$G$21="English",P8,Q8))</f>
        <v>APERÇU DU QUESTIONNAIRE</v>
      </c>
      <c r="E8" s="555" t="str">
        <f>UPPER(IF(Intro!$G$21="English",Q8,R8))</f>
        <v/>
      </c>
      <c r="F8" s="555" t="str">
        <f>UPPER(IF(Intro!$G$21="English",R8,S8))</f>
        <v/>
      </c>
      <c r="G8" s="555" t="str">
        <f>UPPER(IF(Intro!$G$21="English",S8,T8))</f>
        <v/>
      </c>
      <c r="H8" s="555" t="str">
        <f>UPPER(IF(Intro!$G$21="English",T8,U8))</f>
        <v/>
      </c>
      <c r="I8" s="555" t="str">
        <f>UPPER(IF(Intro!$G$21="English",U8,V8))</f>
        <v/>
      </c>
      <c r="J8" s="555" t="str">
        <f>UPPER(IF(Intro!$G$21="English",V8,W8))</f>
        <v/>
      </c>
      <c r="K8" s="555" t="str">
        <f>UPPER(IF(Intro!$G$21="English",W8,X8))</f>
        <v/>
      </c>
      <c r="L8" s="556" t="str">
        <f>UPPER(IF(Intro!$G$21="English",X8,Y8))</f>
        <v/>
      </c>
      <c r="M8" s="8"/>
      <c r="N8" s="19"/>
      <c r="O8" s="215" t="s">
        <v>557</v>
      </c>
      <c r="P8" s="215" t="s">
        <v>558</v>
      </c>
    </row>
    <row r="9" spans="1:16" s="10" customFormat="1" x14ac:dyDescent="0.3">
      <c r="A9" s="12"/>
      <c r="B9" s="27"/>
      <c r="C9" s="28"/>
      <c r="D9" s="28"/>
      <c r="E9" s="29"/>
      <c r="F9" s="29"/>
      <c r="G9" s="29"/>
      <c r="H9" s="29"/>
      <c r="I9" s="29"/>
      <c r="J9" s="29"/>
      <c r="K9" s="29"/>
      <c r="L9" s="30"/>
    </row>
    <row r="10" spans="1:16" s="151" customFormat="1" x14ac:dyDescent="0.3">
      <c r="A10" s="243"/>
      <c r="B10" s="560" t="str">
        <f>IF(Intro!$G$21="English",O10,P10)</f>
        <v xml:space="preserve">This questionnaire is divided into two parts:
</v>
      </c>
      <c r="C10" s="561"/>
      <c r="D10" s="561"/>
      <c r="E10" s="561"/>
      <c r="F10" s="561"/>
      <c r="G10" s="561"/>
      <c r="H10" s="561"/>
      <c r="I10" s="561"/>
      <c r="J10" s="561"/>
      <c r="K10" s="561"/>
      <c r="L10" s="562"/>
      <c r="O10" s="151" t="s">
        <v>253</v>
      </c>
      <c r="P10" s="151" t="s">
        <v>254</v>
      </c>
    </row>
    <row r="11" spans="1:16" s="151" customFormat="1" x14ac:dyDescent="0.3">
      <c r="A11" s="243"/>
      <c r="B11" s="219"/>
      <c r="C11" s="220"/>
      <c r="D11" s="220"/>
      <c r="E11" s="220"/>
      <c r="F11" s="220"/>
      <c r="G11" s="220"/>
      <c r="H11" s="220"/>
      <c r="I11" s="220"/>
      <c r="J11" s="220"/>
      <c r="K11" s="220"/>
      <c r="L11" s="221"/>
    </row>
    <row r="12" spans="1:16" s="151" customFormat="1" x14ac:dyDescent="0.3">
      <c r="A12" s="243"/>
      <c r="B12" s="560" t="str">
        <f>IF(Intro!$G$21="English",O12,P12)</f>
        <v xml:space="preserve">PART I (Blue Tabs) - Information requested in this part is public. Requests to treat any of this information as confidential must be fully justified in writing and accompanied by a redacted version for the public record.
</v>
      </c>
      <c r="C12" s="561"/>
      <c r="D12" s="561"/>
      <c r="E12" s="561"/>
      <c r="F12" s="561"/>
      <c r="G12" s="561"/>
      <c r="H12" s="561"/>
      <c r="I12" s="561"/>
      <c r="J12" s="561"/>
      <c r="K12" s="561"/>
      <c r="L12" s="562"/>
      <c r="O12" s="151" t="s">
        <v>256</v>
      </c>
      <c r="P12" s="151" t="s">
        <v>257</v>
      </c>
    </row>
    <row r="13" spans="1:16" s="151" customFormat="1" x14ac:dyDescent="0.3">
      <c r="A13" s="243"/>
      <c r="B13" s="560"/>
      <c r="C13" s="561"/>
      <c r="D13" s="561"/>
      <c r="E13" s="561"/>
      <c r="F13" s="561"/>
      <c r="G13" s="561"/>
      <c r="H13" s="561"/>
      <c r="I13" s="561"/>
      <c r="J13" s="561"/>
      <c r="K13" s="561"/>
      <c r="L13" s="562"/>
    </row>
    <row r="14" spans="1:16" s="151" customFormat="1" x14ac:dyDescent="0.3">
      <c r="A14" s="243"/>
      <c r="B14" s="219"/>
      <c r="C14" s="220"/>
      <c r="D14" s="220"/>
      <c r="E14" s="220"/>
      <c r="F14" s="220"/>
      <c r="G14" s="220"/>
      <c r="H14" s="220"/>
      <c r="I14" s="220"/>
      <c r="J14" s="220"/>
      <c r="K14" s="220"/>
      <c r="L14" s="221"/>
    </row>
    <row r="15" spans="1:16" s="151" customFormat="1" x14ac:dyDescent="0.3">
      <c r="A15" s="243"/>
      <c r="B15" s="560"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561"/>
      <c r="D15" s="561"/>
      <c r="E15" s="561"/>
      <c r="F15" s="561"/>
      <c r="G15" s="561"/>
      <c r="H15" s="561"/>
      <c r="I15" s="561"/>
      <c r="J15" s="561"/>
      <c r="K15" s="561"/>
      <c r="L15" s="562"/>
      <c r="O15" s="151" t="s">
        <v>258</v>
      </c>
      <c r="P15" s="151" t="s">
        <v>259</v>
      </c>
    </row>
    <row r="16" spans="1:16" s="151" customFormat="1" ht="26.25" customHeight="1" x14ac:dyDescent="0.3">
      <c r="A16" s="243"/>
      <c r="B16" s="560"/>
      <c r="C16" s="561"/>
      <c r="D16" s="561"/>
      <c r="E16" s="561"/>
      <c r="F16" s="561"/>
      <c r="G16" s="561"/>
      <c r="H16" s="561"/>
      <c r="I16" s="561"/>
      <c r="J16" s="561"/>
      <c r="K16" s="561"/>
      <c r="L16" s="562"/>
    </row>
    <row r="17" spans="1:16" s="151" customFormat="1" x14ac:dyDescent="0.3">
      <c r="A17" s="243"/>
      <c r="B17" s="244"/>
      <c r="C17" s="245"/>
      <c r="D17" s="245"/>
      <c r="E17" s="245"/>
      <c r="F17" s="245"/>
      <c r="G17" s="245"/>
      <c r="H17" s="245"/>
      <c r="I17" s="245"/>
      <c r="J17" s="245"/>
      <c r="K17" s="245"/>
      <c r="L17" s="246"/>
    </row>
    <row r="18" spans="1:16" s="8" customFormat="1" x14ac:dyDescent="0.3">
      <c r="A18" s="18"/>
      <c r="B18" s="25"/>
      <c r="C18" s="25"/>
      <c r="D18" s="25"/>
      <c r="E18" s="26"/>
      <c r="F18" s="26"/>
      <c r="G18" s="26"/>
      <c r="H18" s="26"/>
      <c r="I18" s="26"/>
      <c r="J18" s="26"/>
      <c r="K18" s="26"/>
      <c r="L18" s="26"/>
      <c r="O18" s="9"/>
      <c r="P18" s="9"/>
    </row>
    <row r="19" spans="1:16" s="8" customFormat="1" x14ac:dyDescent="0.3">
      <c r="A19" s="18"/>
      <c r="B19" s="554" t="str">
        <f>IF(Intro!$G$21="English",O19,P19)</f>
        <v>ADDITIONAL PRODUCT INFORMATION</v>
      </c>
      <c r="C19" s="555"/>
      <c r="D19" s="555" t="str">
        <f>UPPER(IF(Intro!$G$21="English",P19,Q19))</f>
        <v>RENSEIGNEMENTS ADDITIONNELS SUR LE PRODUIT</v>
      </c>
      <c r="E19" s="555" t="str">
        <f>UPPER(IF(Intro!$G$21="English",Q19,R19))</f>
        <v/>
      </c>
      <c r="F19" s="555" t="str">
        <f>UPPER(IF(Intro!$G$21="English",R19,S19))</f>
        <v/>
      </c>
      <c r="G19" s="555" t="str">
        <f>UPPER(IF(Intro!$G$21="English",S19,T19))</f>
        <v/>
      </c>
      <c r="H19" s="555" t="str">
        <f>UPPER(IF(Intro!$G$21="English",T19,U19))</f>
        <v/>
      </c>
      <c r="I19" s="555" t="str">
        <f>UPPER(IF(Intro!$G$21="English",U19,V19))</f>
        <v/>
      </c>
      <c r="J19" s="555" t="str">
        <f>UPPER(IF(Intro!$G$21="English",V19,W19))</f>
        <v/>
      </c>
      <c r="K19" s="555" t="str">
        <f>UPPER(IF(Intro!$G$21="English",W19,X19))</f>
        <v/>
      </c>
      <c r="L19" s="556" t="str">
        <f>UPPER(IF(Intro!$G$21="English",X19,Y19))</f>
        <v/>
      </c>
      <c r="O19" s="210" t="s">
        <v>693</v>
      </c>
      <c r="P19" s="210" t="s">
        <v>694</v>
      </c>
    </row>
    <row r="20" spans="1:16" s="8" customFormat="1" x14ac:dyDescent="0.3">
      <c r="A20" s="18"/>
      <c r="B20" s="338"/>
      <c r="C20" s="339"/>
      <c r="D20" s="339"/>
      <c r="E20" s="339"/>
      <c r="F20" s="339"/>
      <c r="G20" s="339"/>
      <c r="H20" s="339"/>
      <c r="I20" s="339"/>
      <c r="J20" s="339"/>
      <c r="K20" s="339"/>
      <c r="L20" s="340"/>
      <c r="O20" s="9"/>
      <c r="P20" s="9"/>
    </row>
    <row r="21" spans="1:16" s="8" customFormat="1" ht="64.5" customHeight="1" x14ac:dyDescent="0.3">
      <c r="A21" s="18"/>
      <c r="B21" s="576" t="str">
        <f>IF(Intro!$G$21="English",O21,P21)</f>
        <v>Plate is produced to specific grades and standardizations. These grades and standardizations are used for specific end-uses. Common standardizations include American Society for Mechanical Engineers (ASME), and American Society for Testing and Materials (ASTM). For example, ASTM/ASME A36, A283, A573 or A709 may be used for structural plate, which is used in a variety of construction applications. Plate meeting A515 and A516M/A516, grade 70 is used for the construction of pressure vessels, which hold gasses or liquids at high pressure.</v>
      </c>
      <c r="C21" s="577"/>
      <c r="D21" s="577"/>
      <c r="E21" s="577"/>
      <c r="F21" s="577"/>
      <c r="G21" s="577"/>
      <c r="H21" s="577"/>
      <c r="I21" s="577"/>
      <c r="J21" s="577"/>
      <c r="K21" s="577"/>
      <c r="L21" s="578"/>
      <c r="O21" s="217" t="s">
        <v>695</v>
      </c>
      <c r="P21" s="343" t="s">
        <v>696</v>
      </c>
    </row>
    <row r="22" spans="1:16" s="8" customFormat="1" ht="46.5" customHeight="1" x14ac:dyDescent="0.3">
      <c r="A22" s="18"/>
      <c r="B22" s="576" t="str">
        <f>IF(Intro!$G$21="English",O22,P22)</f>
        <v>Pressure vessel quality (PVQ) plate may be vacuum degassed to achieve desired characteristics, in particular low sulfur, low carbon, low gaseous levels (H2, N2, 02), improved cleanliness and improved ferro alloy recovery. Such characteristics may be used in sour service applications and applications requiring hydrogen-induced cracking (HIC) resistance low temperature fracture toughness.</v>
      </c>
      <c r="C22" s="577"/>
      <c r="D22" s="577"/>
      <c r="E22" s="577"/>
      <c r="F22" s="577"/>
      <c r="G22" s="577"/>
      <c r="H22" s="577"/>
      <c r="I22" s="577"/>
      <c r="J22" s="577"/>
      <c r="K22" s="577"/>
      <c r="L22" s="578"/>
      <c r="O22" s="217" t="s">
        <v>697</v>
      </c>
      <c r="P22" s="343" t="s">
        <v>698</v>
      </c>
    </row>
    <row r="23" spans="1:16" s="8" customFormat="1" ht="33" customHeight="1" x14ac:dyDescent="0.3">
      <c r="A23" s="18"/>
      <c r="B23" s="576" t="str">
        <f>IF(Intro!$G$21="English",O23,P23)</f>
        <v>Some of these gauges and specifications, as well as specific lengths and widths, command a price premium.</v>
      </c>
      <c r="C23" s="577"/>
      <c r="D23" s="577"/>
      <c r="E23" s="577"/>
      <c r="F23" s="577"/>
      <c r="G23" s="577"/>
      <c r="H23" s="577"/>
      <c r="I23" s="577"/>
      <c r="J23" s="577"/>
      <c r="K23" s="577"/>
      <c r="L23" s="578"/>
      <c r="O23" s="217" t="s">
        <v>699</v>
      </c>
      <c r="P23" s="343" t="s">
        <v>700</v>
      </c>
    </row>
    <row r="24" spans="1:16" s="8" customFormat="1" x14ac:dyDescent="0.3">
      <c r="A24" s="18"/>
      <c r="B24" s="631" t="str">
        <f>IF(Intro!$G$21="English",O24,P24)</f>
        <v>Product Use</v>
      </c>
      <c r="C24" s="632"/>
      <c r="D24" s="632"/>
      <c r="E24" s="632"/>
      <c r="F24" s="632"/>
      <c r="G24" s="632"/>
      <c r="H24" s="632"/>
      <c r="I24" s="632"/>
      <c r="J24" s="632"/>
      <c r="K24" s="632"/>
      <c r="L24" s="633"/>
      <c r="O24" s="217" t="s">
        <v>701</v>
      </c>
      <c r="P24" s="343" t="s">
        <v>702</v>
      </c>
    </row>
    <row r="25" spans="1:16" s="8" customFormat="1" ht="39" customHeight="1" x14ac:dyDescent="0.3">
      <c r="A25" s="18"/>
      <c r="B25" s="576" t="str">
        <f>IF(Intro!$G$21="English",O25,P25)</f>
        <v>Heavy plate is used in a number of applications, the most common of which are the production of rail cars, oil and gas storage tanks, heavy machinery, agricultural equipment, bridges, industrial buildings, high-rise office towers, ships and barges, and pressure vessels.</v>
      </c>
      <c r="C25" s="577"/>
      <c r="D25" s="577"/>
      <c r="E25" s="577"/>
      <c r="F25" s="577"/>
      <c r="G25" s="577"/>
      <c r="H25" s="577"/>
      <c r="I25" s="577"/>
      <c r="J25" s="577"/>
      <c r="K25" s="577"/>
      <c r="L25" s="578"/>
      <c r="O25" s="217" t="s">
        <v>739</v>
      </c>
      <c r="P25" s="343" t="s">
        <v>740</v>
      </c>
    </row>
    <row r="26" spans="1:16" s="8" customFormat="1" x14ac:dyDescent="0.3">
      <c r="A26" s="18"/>
      <c r="B26" s="244"/>
      <c r="C26" s="245"/>
      <c r="D26" s="245"/>
      <c r="E26" s="245"/>
      <c r="F26" s="245"/>
      <c r="G26" s="245"/>
      <c r="H26" s="245"/>
      <c r="I26" s="245"/>
      <c r="J26" s="245"/>
      <c r="K26" s="245"/>
      <c r="L26" s="246"/>
      <c r="O26" s="9"/>
      <c r="P26" s="9"/>
    </row>
    <row r="27" spans="1:16" s="8" customFormat="1" x14ac:dyDescent="0.3">
      <c r="A27" s="18"/>
      <c r="B27" s="25"/>
      <c r="C27" s="25"/>
      <c r="D27" s="25"/>
      <c r="E27" s="26"/>
      <c r="F27" s="26"/>
      <c r="G27" s="26"/>
      <c r="H27" s="26"/>
      <c r="I27" s="26"/>
      <c r="J27" s="26"/>
      <c r="K27" s="26"/>
      <c r="L27" s="26"/>
      <c r="O27" s="9"/>
      <c r="P27" s="9"/>
    </row>
    <row r="28" spans="1:16" s="7" customFormat="1" x14ac:dyDescent="0.3">
      <c r="A28" s="14"/>
      <c r="B28" s="554" t="str">
        <f>UPPER(IF(Intro!$G$21="English",O28,P28))</f>
        <v>CUSTOMS TARIFF</v>
      </c>
      <c r="C28" s="555"/>
      <c r="D28" s="555" t="str">
        <f>UPPER(IF(Intro!$G$21="English",P28,Q28))</f>
        <v>TARIF DES DOUANES</v>
      </c>
      <c r="E28" s="555" t="str">
        <f>UPPER(IF(Intro!$G$21="English",Q28,R28))</f>
        <v/>
      </c>
      <c r="F28" s="555" t="str">
        <f>UPPER(IF(Intro!$G$21="English",R28,S28))</f>
        <v/>
      </c>
      <c r="G28" s="555" t="str">
        <f>UPPER(IF(Intro!$G$21="English",S28,T28))</f>
        <v/>
      </c>
      <c r="H28" s="555" t="str">
        <f>UPPER(IF(Intro!$G$21="English",T28,U28))</f>
        <v/>
      </c>
      <c r="I28" s="555" t="str">
        <f>UPPER(IF(Intro!$G$21="English",U28,V28))</f>
        <v/>
      </c>
      <c r="J28" s="555" t="str">
        <f>UPPER(IF(Intro!$G$21="English",V28,W28))</f>
        <v/>
      </c>
      <c r="K28" s="555" t="str">
        <f>UPPER(IF(Intro!$G$21="English",W28,X28))</f>
        <v/>
      </c>
      <c r="L28" s="556" t="str">
        <f>UPPER(IF(Intro!$G$21="English",X28,Y28))</f>
        <v/>
      </c>
      <c r="M28" s="8"/>
      <c r="N28" s="19"/>
      <c r="O28" s="15" t="s">
        <v>99</v>
      </c>
      <c r="P28" s="15" t="s">
        <v>100</v>
      </c>
    </row>
    <row r="29" spans="1:16" s="10" customFormat="1" x14ac:dyDescent="0.3">
      <c r="A29" s="12"/>
      <c r="B29" s="27"/>
      <c r="C29" s="28"/>
      <c r="D29" s="28"/>
      <c r="E29" s="29"/>
      <c r="F29" s="29"/>
      <c r="G29" s="29"/>
      <c r="H29" s="29"/>
      <c r="I29" s="29"/>
      <c r="J29" s="29"/>
      <c r="K29" s="29"/>
      <c r="L29" s="30"/>
    </row>
    <row r="30" spans="1:16" s="151" customFormat="1" ht="14.85" customHeight="1" x14ac:dyDescent="0.3">
      <c r="A30" s="243"/>
      <c r="B30" s="576" t="str">
        <f>IF(Intro!$G$21="English",O30,P30)</f>
        <v>The goods are commonly classified in the Customs Tariff under the following Harmonized Commodity Description and Coding System (HS) numbers:</v>
      </c>
      <c r="C30" s="577"/>
      <c r="D30" s="577"/>
      <c r="E30" s="577"/>
      <c r="F30" s="577"/>
      <c r="G30" s="577"/>
      <c r="H30" s="577"/>
      <c r="I30" s="577"/>
      <c r="J30" s="577"/>
      <c r="K30" s="577"/>
      <c r="L30" s="578"/>
      <c r="O30" s="151" t="s">
        <v>659</v>
      </c>
      <c r="P30" s="151" t="s">
        <v>559</v>
      </c>
    </row>
    <row r="31" spans="1:16" s="151" customFormat="1" ht="14.85" customHeight="1" x14ac:dyDescent="0.3">
      <c r="A31" s="243"/>
      <c r="B31" s="248"/>
      <c r="C31" s="223"/>
      <c r="D31" s="223"/>
      <c r="E31" s="223"/>
      <c r="F31" s="223"/>
      <c r="G31" s="223"/>
      <c r="H31" s="223"/>
      <c r="I31" s="223"/>
      <c r="J31" s="223"/>
      <c r="K31" s="223"/>
      <c r="L31" s="224"/>
    </row>
    <row r="32" spans="1:16" s="151" customFormat="1" x14ac:dyDescent="0.3">
      <c r="A32" s="243"/>
      <c r="B32" s="576"/>
      <c r="C32" s="620"/>
      <c r="D32" s="621" t="str">
        <f>Variables!B20</f>
        <v>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v>
      </c>
      <c r="E32" s="622"/>
      <c r="F32" s="622"/>
      <c r="G32" s="622"/>
      <c r="H32" s="622"/>
      <c r="I32" s="622"/>
      <c r="J32" s="623"/>
      <c r="K32" s="223"/>
      <c r="L32" s="224"/>
      <c r="O32" s="151" t="str">
        <f>"Prior to "&amp;Variables!B19&amp;":"</f>
        <v>Prior to Date of change:</v>
      </c>
      <c r="P32" s="151" t="str">
        <f>"Avant le "&amp;Variables!C19&amp;":"</f>
        <v>Avant le Date of change:</v>
      </c>
    </row>
    <row r="33" spans="1:16" s="151" customFormat="1" x14ac:dyDescent="0.3">
      <c r="A33" s="243"/>
      <c r="B33" s="576"/>
      <c r="C33" s="620"/>
      <c r="D33" s="624"/>
      <c r="E33" s="625"/>
      <c r="F33" s="625"/>
      <c r="G33" s="625"/>
      <c r="H33" s="625"/>
      <c r="I33" s="625"/>
      <c r="J33" s="626"/>
      <c r="K33" s="374"/>
      <c r="L33" s="375"/>
    </row>
    <row r="34" spans="1:16" s="151" customFormat="1" x14ac:dyDescent="0.3">
      <c r="A34" s="243"/>
      <c r="B34" s="576"/>
      <c r="C34" s="620"/>
      <c r="D34" s="624"/>
      <c r="E34" s="625"/>
      <c r="F34" s="625"/>
      <c r="G34" s="625"/>
      <c r="H34" s="625"/>
      <c r="I34" s="625"/>
      <c r="J34" s="626"/>
      <c r="K34" s="374"/>
      <c r="L34" s="375"/>
    </row>
    <row r="35" spans="1:16" s="151" customFormat="1" x14ac:dyDescent="0.3">
      <c r="A35" s="243"/>
      <c r="B35" s="576"/>
      <c r="C35" s="620"/>
      <c r="D35" s="627"/>
      <c r="E35" s="625"/>
      <c r="F35" s="625"/>
      <c r="G35" s="625"/>
      <c r="H35" s="625"/>
      <c r="I35" s="625"/>
      <c r="J35" s="626"/>
      <c r="K35" s="223"/>
      <c r="L35" s="224"/>
      <c r="O35" s="163"/>
    </row>
    <row r="36" spans="1:16" s="151" customFormat="1" x14ac:dyDescent="0.3">
      <c r="A36" s="243"/>
      <c r="B36" s="576"/>
      <c r="C36" s="620"/>
      <c r="D36" s="627"/>
      <c r="E36" s="625"/>
      <c r="F36" s="625"/>
      <c r="G36" s="625"/>
      <c r="H36" s="625"/>
      <c r="I36" s="625"/>
      <c r="J36" s="626"/>
      <c r="K36" s="223"/>
      <c r="L36" s="224"/>
      <c r="O36" s="163"/>
    </row>
    <row r="37" spans="1:16" s="151" customFormat="1" ht="14.4" customHeight="1" x14ac:dyDescent="0.3">
      <c r="A37" s="243"/>
      <c r="B37" s="576"/>
      <c r="C37" s="620"/>
      <c r="D37" s="628"/>
      <c r="E37" s="629"/>
      <c r="F37" s="629"/>
      <c r="G37" s="629"/>
      <c r="H37" s="629"/>
      <c r="I37" s="629"/>
      <c r="J37" s="630"/>
      <c r="K37" s="223"/>
      <c r="L37" s="224"/>
      <c r="O37" s="163"/>
    </row>
    <row r="38" spans="1:16" s="150" customFormat="1" ht="14.1" customHeight="1" x14ac:dyDescent="0.3">
      <c r="A38" s="41"/>
      <c r="B38" s="216"/>
      <c r="C38" s="226"/>
      <c r="D38" s="160"/>
      <c r="E38" s="160"/>
      <c r="F38" s="160"/>
      <c r="G38" s="160"/>
      <c r="H38" s="160"/>
      <c r="I38" s="160"/>
      <c r="J38" s="160"/>
      <c r="K38" s="160"/>
      <c r="L38" s="227"/>
    </row>
    <row r="39" spans="1:16" s="150" customFormat="1" ht="14.1" customHeight="1" x14ac:dyDescent="0.3">
      <c r="A39" s="41"/>
      <c r="B39" s="576" t="str">
        <f>IF(Intro!$G$21="English",O39,P39)</f>
        <v>These tariff classification numbers may include other products than the goods, and the goods may also fall under additional tariff classification numbers.</v>
      </c>
      <c r="C39" s="577"/>
      <c r="D39" s="577"/>
      <c r="E39" s="577"/>
      <c r="F39" s="577"/>
      <c r="G39" s="577"/>
      <c r="H39" s="577"/>
      <c r="I39" s="577"/>
      <c r="J39" s="577"/>
      <c r="K39" s="577"/>
      <c r="L39" s="578"/>
      <c r="O39" s="150" t="s">
        <v>788</v>
      </c>
      <c r="P39" s="150" t="s">
        <v>789</v>
      </c>
    </row>
    <row r="40" spans="1:16" s="151" customFormat="1" x14ac:dyDescent="0.3">
      <c r="A40" s="243"/>
      <c r="B40" s="244"/>
      <c r="C40" s="245"/>
      <c r="D40" s="245"/>
      <c r="E40" s="245"/>
      <c r="F40" s="245"/>
      <c r="G40" s="245"/>
      <c r="H40" s="245"/>
      <c r="I40" s="245"/>
      <c r="J40" s="245"/>
      <c r="K40" s="245"/>
      <c r="L40" s="246"/>
    </row>
    <row r="41" spans="1:16" s="8" customFormat="1" x14ac:dyDescent="0.3">
      <c r="A41" s="18"/>
      <c r="B41" s="25"/>
      <c r="C41" s="25"/>
      <c r="D41" s="25"/>
      <c r="E41" s="26"/>
      <c r="F41" s="26"/>
      <c r="G41" s="26"/>
      <c r="H41" s="26"/>
      <c r="I41" s="26"/>
      <c r="J41" s="26"/>
      <c r="K41" s="26"/>
      <c r="L41" s="26"/>
      <c r="O41" s="9"/>
      <c r="P41" s="9"/>
    </row>
    <row r="42" spans="1:16" s="7" customFormat="1" x14ac:dyDescent="0.3">
      <c r="A42" s="14"/>
      <c r="B42" s="554" t="str">
        <f>IF(Intro!$G$21="English",O42,P42)</f>
        <v>GLOSSARY</v>
      </c>
      <c r="C42" s="555"/>
      <c r="D42" s="555" t="str">
        <f>UPPER(IF(Intro!$G$21="English",P42,Q42))</f>
        <v>GLOSSAIRE</v>
      </c>
      <c r="E42" s="555" t="str">
        <f>UPPER(IF(Intro!$G$21="English",Q42,R42))</f>
        <v/>
      </c>
      <c r="F42" s="555" t="str">
        <f>UPPER(IF(Intro!$G$21="English",R42,S42))</f>
        <v/>
      </c>
      <c r="G42" s="555" t="str">
        <f>UPPER(IF(Intro!$G$21="English",S42,T42))</f>
        <v/>
      </c>
      <c r="H42" s="555" t="str">
        <f>UPPER(IF(Intro!$G$21="English",T42,U42))</f>
        <v/>
      </c>
      <c r="I42" s="555" t="str">
        <f>UPPER(IF(Intro!$G$21="English",U42,V42))</f>
        <v/>
      </c>
      <c r="J42" s="555" t="str">
        <f>UPPER(IF(Intro!$G$21="English",V42,W42))</f>
        <v/>
      </c>
      <c r="K42" s="555" t="str">
        <f>UPPER(IF(Intro!$G$21="English",W42,X42))</f>
        <v/>
      </c>
      <c r="L42" s="556" t="str">
        <f>UPPER(IF(Intro!$G$21="English",X42,Y42))</f>
        <v/>
      </c>
      <c r="M42" s="8"/>
      <c r="N42" s="19"/>
      <c r="O42" s="15" t="s">
        <v>587</v>
      </c>
      <c r="P42" s="15" t="s">
        <v>588</v>
      </c>
    </row>
    <row r="43" spans="1:16" s="151" customFormat="1" x14ac:dyDescent="0.3">
      <c r="A43" s="243"/>
      <c r="B43" s="649" t="str">
        <f>IF(Intro!$G$21="English",O43,P43)</f>
        <v>Cost of goods manufactured</v>
      </c>
      <c r="C43" s="650"/>
      <c r="D43" s="634" t="str">
        <f>IF(Intro!$G$21="English",O44,P44)</f>
        <v xml:space="preserve">Costs that are directly tied to the production of the goods, such as the cost of labour, materials, and manufacturing overhead. It excludes indirect expenses such as distribution costs and sales force costs. </v>
      </c>
      <c r="E43" s="580"/>
      <c r="F43" s="580"/>
      <c r="G43" s="580"/>
      <c r="H43" s="580"/>
      <c r="I43" s="580"/>
      <c r="J43" s="580"/>
      <c r="K43" s="580"/>
      <c r="L43" s="635"/>
      <c r="O43" s="151" t="s">
        <v>296</v>
      </c>
      <c r="P43" s="151" t="s">
        <v>202</v>
      </c>
    </row>
    <row r="44" spans="1:16" s="151" customFormat="1" x14ac:dyDescent="0.3">
      <c r="A44" s="243"/>
      <c r="B44" s="651"/>
      <c r="C44" s="652"/>
      <c r="D44" s="636"/>
      <c r="E44" s="577"/>
      <c r="F44" s="577"/>
      <c r="G44" s="577"/>
      <c r="H44" s="577"/>
      <c r="I44" s="577"/>
      <c r="J44" s="577"/>
      <c r="K44" s="577"/>
      <c r="L44" s="578"/>
      <c r="O44" s="151" t="s">
        <v>639</v>
      </c>
      <c r="P44" s="151" t="s">
        <v>640</v>
      </c>
    </row>
    <row r="45" spans="1:16" s="151" customFormat="1" x14ac:dyDescent="0.3">
      <c r="A45" s="243"/>
      <c r="B45" s="653"/>
      <c r="C45" s="654"/>
      <c r="D45" s="637"/>
      <c r="E45" s="583"/>
      <c r="F45" s="583"/>
      <c r="G45" s="583"/>
      <c r="H45" s="583"/>
      <c r="I45" s="583"/>
      <c r="J45" s="583"/>
      <c r="K45" s="583"/>
      <c r="L45" s="638"/>
    </row>
    <row r="46" spans="1:16" s="151" customFormat="1" x14ac:dyDescent="0.3">
      <c r="A46" s="243"/>
      <c r="B46" s="649" t="str">
        <f>IF(Intro!$G$21="English",O46,P46)</f>
        <v>Cost of goods sold</v>
      </c>
      <c r="C46" s="650"/>
      <c r="D46" s="634" t="str">
        <f>IF(Intro!$G$21="English",O47,P47)</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46" s="580"/>
      <c r="F46" s="580"/>
      <c r="G46" s="580"/>
      <c r="H46" s="580"/>
      <c r="I46" s="580"/>
      <c r="J46" s="580"/>
      <c r="K46" s="580"/>
      <c r="L46" s="635"/>
      <c r="O46" s="151" t="s">
        <v>297</v>
      </c>
      <c r="P46" s="151" t="s">
        <v>47</v>
      </c>
    </row>
    <row r="47" spans="1:16" s="151" customFormat="1" x14ac:dyDescent="0.3">
      <c r="A47" s="243"/>
      <c r="B47" s="651"/>
      <c r="C47" s="652"/>
      <c r="D47" s="636"/>
      <c r="E47" s="577"/>
      <c r="F47" s="577"/>
      <c r="G47" s="577"/>
      <c r="H47" s="577"/>
      <c r="I47" s="577"/>
      <c r="J47" s="577"/>
      <c r="K47" s="577"/>
      <c r="L47" s="578"/>
      <c r="O47" s="151" t="s">
        <v>309</v>
      </c>
      <c r="P47" s="151" t="s">
        <v>310</v>
      </c>
    </row>
    <row r="48" spans="1:16" s="151" customFormat="1" x14ac:dyDescent="0.3">
      <c r="A48" s="243"/>
      <c r="B48" s="651"/>
      <c r="C48" s="652"/>
      <c r="D48" s="636"/>
      <c r="E48" s="577"/>
      <c r="F48" s="577"/>
      <c r="G48" s="577"/>
      <c r="H48" s="577"/>
      <c r="I48" s="577"/>
      <c r="J48" s="577"/>
      <c r="K48" s="577"/>
      <c r="L48" s="578"/>
    </row>
    <row r="49" spans="1:16" s="151" customFormat="1" x14ac:dyDescent="0.3">
      <c r="A49" s="243"/>
      <c r="B49" s="653"/>
      <c r="C49" s="654"/>
      <c r="D49" s="637"/>
      <c r="E49" s="583"/>
      <c r="F49" s="583"/>
      <c r="G49" s="583"/>
      <c r="H49" s="583"/>
      <c r="I49" s="583"/>
      <c r="J49" s="583"/>
      <c r="K49" s="583"/>
      <c r="L49" s="638"/>
    </row>
    <row r="50" spans="1:16" s="151" customFormat="1" x14ac:dyDescent="0.3">
      <c r="A50" s="243"/>
      <c r="B50" s="649" t="str">
        <f>IF(Intro!$G$21="English",O50,P50)</f>
        <v>Delivery costs</v>
      </c>
      <c r="C50" s="650"/>
      <c r="D50" s="634" t="str">
        <f>IF(Intro!$G$21="English",O51,P51)</f>
        <v>The freight, handling, and insurance incurred by your firm from the point of direct shipment in Canada and included in the selling price or an estimate of such delivery costs incurred by your customers.</v>
      </c>
      <c r="E50" s="580"/>
      <c r="F50" s="580"/>
      <c r="G50" s="580"/>
      <c r="H50" s="580"/>
      <c r="I50" s="580"/>
      <c r="J50" s="580"/>
      <c r="K50" s="580"/>
      <c r="L50" s="635"/>
      <c r="O50" s="150" t="s">
        <v>634</v>
      </c>
      <c r="P50" s="150" t="s">
        <v>635</v>
      </c>
    </row>
    <row r="51" spans="1:16" s="151" customFormat="1" x14ac:dyDescent="0.3">
      <c r="A51" s="243"/>
      <c r="B51" s="651"/>
      <c r="C51" s="652"/>
      <c r="D51" s="636"/>
      <c r="E51" s="577"/>
      <c r="F51" s="577"/>
      <c r="G51" s="577"/>
      <c r="H51" s="577"/>
      <c r="I51" s="577"/>
      <c r="J51" s="577"/>
      <c r="K51" s="577"/>
      <c r="L51" s="578"/>
      <c r="O51" s="150" t="s">
        <v>636</v>
      </c>
      <c r="P51" s="162" t="s">
        <v>637</v>
      </c>
    </row>
    <row r="52" spans="1:16" s="151" customFormat="1" x14ac:dyDescent="0.3">
      <c r="A52" s="243"/>
      <c r="B52" s="653"/>
      <c r="C52" s="654"/>
      <c r="D52" s="637"/>
      <c r="E52" s="583"/>
      <c r="F52" s="583"/>
      <c r="G52" s="583"/>
      <c r="H52" s="583"/>
      <c r="I52" s="583"/>
      <c r="J52" s="583"/>
      <c r="K52" s="583"/>
      <c r="L52" s="638"/>
    </row>
    <row r="53" spans="1:16" s="151" customFormat="1" x14ac:dyDescent="0.3">
      <c r="A53" s="243"/>
      <c r="B53" s="649" t="str">
        <f>IF(Intro!$G$21="English",O53,P53)</f>
        <v>Direct employment</v>
      </c>
      <c r="C53" s="650"/>
      <c r="D53" s="634" t="str">
        <f>IF(Intro!$G$21="English",O54,P54)</f>
        <v>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53" s="580"/>
      <c r="F53" s="580"/>
      <c r="G53" s="580"/>
      <c r="H53" s="580"/>
      <c r="I53" s="580"/>
      <c r="J53" s="580"/>
      <c r="K53" s="580"/>
      <c r="L53" s="635"/>
      <c r="O53" s="151" t="s">
        <v>298</v>
      </c>
      <c r="P53" s="151" t="s">
        <v>305</v>
      </c>
    </row>
    <row r="54" spans="1:16" s="151" customFormat="1" x14ac:dyDescent="0.3">
      <c r="A54" s="243"/>
      <c r="B54" s="651"/>
      <c r="C54" s="652"/>
      <c r="D54" s="636"/>
      <c r="E54" s="577"/>
      <c r="F54" s="577"/>
      <c r="G54" s="577"/>
      <c r="H54" s="577"/>
      <c r="I54" s="577"/>
      <c r="J54" s="577"/>
      <c r="K54" s="577"/>
      <c r="L54" s="578"/>
      <c r="O54" s="151" t="s">
        <v>641</v>
      </c>
      <c r="P54" s="151" t="s">
        <v>642</v>
      </c>
    </row>
    <row r="55" spans="1:16" s="151" customFormat="1" x14ac:dyDescent="0.3">
      <c r="A55" s="243"/>
      <c r="B55" s="651"/>
      <c r="C55" s="652"/>
      <c r="D55" s="636"/>
      <c r="E55" s="577"/>
      <c r="F55" s="577"/>
      <c r="G55" s="577"/>
      <c r="H55" s="577"/>
      <c r="I55" s="577"/>
      <c r="J55" s="577"/>
      <c r="K55" s="577"/>
      <c r="L55" s="578"/>
    </row>
    <row r="56" spans="1:16" s="151" customFormat="1" x14ac:dyDescent="0.3">
      <c r="A56" s="243"/>
      <c r="B56" s="653"/>
      <c r="C56" s="654"/>
      <c r="D56" s="637"/>
      <c r="E56" s="583"/>
      <c r="F56" s="583"/>
      <c r="G56" s="583"/>
      <c r="H56" s="583"/>
      <c r="I56" s="583"/>
      <c r="J56" s="583"/>
      <c r="K56" s="583"/>
      <c r="L56" s="638"/>
    </row>
    <row r="57" spans="1:16" s="151" customFormat="1" x14ac:dyDescent="0.3">
      <c r="A57" s="243"/>
      <c r="B57" s="649" t="str">
        <f>IF(Intro!$G$21="English",O57,P57)</f>
        <v>Financial expenses</v>
      </c>
      <c r="C57" s="650"/>
      <c r="D57" s="634" t="str">
        <f>IF(Intro!$G$21="English",O58,P58)</f>
        <v>Expenses incurred by a business due to its financing activities. Financing expenses include the outflow of cash to investors through dividends, interest from loans, costs from repurchasing stock, currency gains or losses, and other expenses from financing activities.</v>
      </c>
      <c r="E57" s="580"/>
      <c r="F57" s="580"/>
      <c r="G57" s="580"/>
      <c r="H57" s="580"/>
      <c r="I57" s="580"/>
      <c r="J57" s="580"/>
      <c r="K57" s="580"/>
      <c r="L57" s="635"/>
      <c r="O57" s="151" t="s">
        <v>299</v>
      </c>
      <c r="P57" s="151" t="s">
        <v>53</v>
      </c>
    </row>
    <row r="58" spans="1:16" s="151" customFormat="1" x14ac:dyDescent="0.3">
      <c r="A58" s="243"/>
      <c r="B58" s="651"/>
      <c r="C58" s="652"/>
      <c r="D58" s="636"/>
      <c r="E58" s="577"/>
      <c r="F58" s="577"/>
      <c r="G58" s="577"/>
      <c r="H58" s="577"/>
      <c r="I58" s="577"/>
      <c r="J58" s="577"/>
      <c r="K58" s="577"/>
      <c r="L58" s="578"/>
      <c r="O58" s="151" t="s">
        <v>327</v>
      </c>
      <c r="P58" s="151" t="s">
        <v>311</v>
      </c>
    </row>
    <row r="59" spans="1:16" s="151" customFormat="1" x14ac:dyDescent="0.3">
      <c r="A59" s="243"/>
      <c r="B59" s="653"/>
      <c r="C59" s="654"/>
      <c r="D59" s="637"/>
      <c r="E59" s="583"/>
      <c r="F59" s="583"/>
      <c r="G59" s="583"/>
      <c r="H59" s="583"/>
      <c r="I59" s="583"/>
      <c r="J59" s="583"/>
      <c r="K59" s="583"/>
      <c r="L59" s="638"/>
    </row>
    <row r="60" spans="1:16" s="151" customFormat="1" x14ac:dyDescent="0.3">
      <c r="A60" s="243"/>
      <c r="B60" s="649" t="str">
        <f>IF(Intro!$G$21="English",O60,P60)</f>
        <v>General, selling and administrative expenses</v>
      </c>
      <c r="C60" s="650"/>
      <c r="D60" s="634" t="str">
        <f>IF(Intro!$G$21="English",O61,P61)</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60" s="580"/>
      <c r="F60" s="580"/>
      <c r="G60" s="580"/>
      <c r="H60" s="580"/>
      <c r="I60" s="580"/>
      <c r="J60" s="580"/>
      <c r="K60" s="580"/>
      <c r="L60" s="635"/>
      <c r="O60" s="151" t="s">
        <v>300</v>
      </c>
      <c r="P60" s="151" t="s">
        <v>306</v>
      </c>
    </row>
    <row r="61" spans="1:16" s="151" customFormat="1" x14ac:dyDescent="0.3">
      <c r="A61" s="243"/>
      <c r="B61" s="651"/>
      <c r="C61" s="652"/>
      <c r="D61" s="636"/>
      <c r="E61" s="577"/>
      <c r="F61" s="577"/>
      <c r="G61" s="577"/>
      <c r="H61" s="577"/>
      <c r="I61" s="577"/>
      <c r="J61" s="577"/>
      <c r="K61" s="577"/>
      <c r="L61" s="578"/>
      <c r="O61" s="151" t="s">
        <v>328</v>
      </c>
      <c r="P61" s="151" t="s">
        <v>312</v>
      </c>
    </row>
    <row r="62" spans="1:16" s="151" customFormat="1" x14ac:dyDescent="0.3">
      <c r="A62" s="243"/>
      <c r="B62" s="651"/>
      <c r="C62" s="652"/>
      <c r="D62" s="636"/>
      <c r="E62" s="577"/>
      <c r="F62" s="577"/>
      <c r="G62" s="577"/>
      <c r="H62" s="577"/>
      <c r="I62" s="577"/>
      <c r="J62" s="577"/>
      <c r="K62" s="577"/>
      <c r="L62" s="578"/>
    </row>
    <row r="63" spans="1:16" s="151" customFormat="1" x14ac:dyDescent="0.3">
      <c r="A63" s="243"/>
      <c r="B63" s="653"/>
      <c r="C63" s="654"/>
      <c r="D63" s="637"/>
      <c r="E63" s="583"/>
      <c r="F63" s="583"/>
      <c r="G63" s="583"/>
      <c r="H63" s="583"/>
      <c r="I63" s="583"/>
      <c r="J63" s="583"/>
      <c r="K63" s="583"/>
      <c r="L63" s="638"/>
    </row>
    <row r="64" spans="1:16" s="151" customFormat="1" x14ac:dyDescent="0.3">
      <c r="A64" s="243"/>
      <c r="B64" s="649" t="str">
        <f>IF(Intro!$G$21="English",O64,P64)</f>
        <v>Indirect employment</v>
      </c>
      <c r="C64" s="650"/>
      <c r="D64" s="634" t="str">
        <f>IF(Intro!$G$21="English",O65,P65)</f>
        <v>The labour costs of plant personnel such as supervisors, superintendents and quality control employees, but does not include sales and administrative personnel.</v>
      </c>
      <c r="E64" s="580"/>
      <c r="F64" s="580"/>
      <c r="G64" s="580"/>
      <c r="H64" s="580"/>
      <c r="I64" s="580"/>
      <c r="J64" s="580"/>
      <c r="K64" s="580"/>
      <c r="L64" s="635"/>
      <c r="O64" s="151" t="s">
        <v>301</v>
      </c>
      <c r="P64" s="151" t="s">
        <v>307</v>
      </c>
    </row>
    <row r="65" spans="1:18" s="151" customFormat="1" x14ac:dyDescent="0.3">
      <c r="A65" s="243"/>
      <c r="B65" s="651"/>
      <c r="C65" s="652"/>
      <c r="D65" s="636"/>
      <c r="E65" s="577"/>
      <c r="F65" s="577"/>
      <c r="G65" s="577"/>
      <c r="H65" s="577"/>
      <c r="I65" s="577"/>
      <c r="J65" s="577"/>
      <c r="K65" s="577"/>
      <c r="L65" s="578"/>
      <c r="O65" s="151" t="s">
        <v>644</v>
      </c>
      <c r="P65" s="151" t="s">
        <v>645</v>
      </c>
    </row>
    <row r="66" spans="1:18" s="151" customFormat="1" x14ac:dyDescent="0.3">
      <c r="A66" s="243"/>
      <c r="B66" s="653"/>
      <c r="C66" s="654"/>
      <c r="D66" s="637"/>
      <c r="E66" s="583"/>
      <c r="F66" s="583"/>
      <c r="G66" s="583"/>
      <c r="H66" s="583"/>
      <c r="I66" s="583"/>
      <c r="J66" s="583"/>
      <c r="K66" s="583"/>
      <c r="L66" s="638"/>
    </row>
    <row r="67" spans="1:18" s="151" customFormat="1" x14ac:dyDescent="0.3">
      <c r="A67" s="243"/>
      <c r="B67" s="649" t="str">
        <f>IF(Intro!$G$21="English",O67,P67)</f>
        <v>Net delivered selling value</v>
      </c>
      <c r="C67" s="650"/>
      <c r="D67" s="655" t="str">
        <f>IF(Intro!$G$21="English",O68,P68)</f>
        <v>The value of your sales net of all discounts (cash, quantity or deferred), allowances, taxes, rebates and incentives, whether or not shown on the invoice. It includes all delivery costs.</v>
      </c>
      <c r="E67" s="656"/>
      <c r="F67" s="656"/>
      <c r="G67" s="656"/>
      <c r="H67" s="656"/>
      <c r="I67" s="656"/>
      <c r="J67" s="656"/>
      <c r="K67" s="656"/>
      <c r="L67" s="657"/>
      <c r="O67" s="150" t="s">
        <v>302</v>
      </c>
      <c r="P67" s="150" t="s">
        <v>308</v>
      </c>
    </row>
    <row r="68" spans="1:18" s="151" customFormat="1" x14ac:dyDescent="0.3">
      <c r="A68" s="243"/>
      <c r="B68" s="651"/>
      <c r="C68" s="652"/>
      <c r="D68" s="658"/>
      <c r="E68" s="659"/>
      <c r="F68" s="659"/>
      <c r="G68" s="659"/>
      <c r="H68" s="659"/>
      <c r="I68" s="659"/>
      <c r="J68" s="659"/>
      <c r="K68" s="659"/>
      <c r="L68" s="660"/>
      <c r="O68" s="150" t="s">
        <v>638</v>
      </c>
      <c r="P68" s="162" t="s">
        <v>511</v>
      </c>
      <c r="R68" s="174"/>
    </row>
    <row r="69" spans="1:18" s="151" customFormat="1" x14ac:dyDescent="0.3">
      <c r="A69" s="243"/>
      <c r="B69" s="653"/>
      <c r="C69" s="654"/>
      <c r="D69" s="661"/>
      <c r="E69" s="662"/>
      <c r="F69" s="662"/>
      <c r="G69" s="662"/>
      <c r="H69" s="662"/>
      <c r="I69" s="662"/>
      <c r="J69" s="662"/>
      <c r="K69" s="662"/>
      <c r="L69" s="663"/>
      <c r="R69" s="174"/>
    </row>
    <row r="70" spans="1:18" s="151" customFormat="1" x14ac:dyDescent="0.3">
      <c r="A70" s="243"/>
      <c r="B70" s="649" t="str">
        <f>IF(Intro!$G$21="English",O70,P70)</f>
        <v>Net sales value</v>
      </c>
      <c r="C70" s="650"/>
      <c r="D70" s="634" t="str">
        <f>IF(Intro!$G$21="English",O71,P71)</f>
        <v>The value of your sales after the deduction of returns, allowances for damaged or missing goods and any discounts, rebates and incentives offered.</v>
      </c>
      <c r="E70" s="580"/>
      <c r="F70" s="580"/>
      <c r="G70" s="580"/>
      <c r="H70" s="580"/>
      <c r="I70" s="580"/>
      <c r="J70" s="580"/>
      <c r="K70" s="580"/>
      <c r="L70" s="635"/>
      <c r="O70" s="151" t="s">
        <v>303</v>
      </c>
      <c r="P70" s="151" t="s">
        <v>70</v>
      </c>
    </row>
    <row r="71" spans="1:18" s="151" customFormat="1" x14ac:dyDescent="0.3">
      <c r="A71" s="243"/>
      <c r="B71" s="651"/>
      <c r="C71" s="652"/>
      <c r="D71" s="636"/>
      <c r="E71" s="577"/>
      <c r="F71" s="577"/>
      <c r="G71" s="577"/>
      <c r="H71" s="577"/>
      <c r="I71" s="577"/>
      <c r="J71" s="577"/>
      <c r="K71" s="577"/>
      <c r="L71" s="578"/>
      <c r="O71" s="151" t="s">
        <v>488</v>
      </c>
      <c r="P71" s="151" t="s">
        <v>512</v>
      </c>
    </row>
    <row r="72" spans="1:18" s="151" customFormat="1" x14ac:dyDescent="0.3">
      <c r="A72" s="243"/>
      <c r="B72" s="649" t="str">
        <f>IF(Intro!$G$21="English",O72,P72)</f>
        <v>Practical plant capacity</v>
      </c>
      <c r="C72" s="650"/>
      <c r="D72" s="599" t="str">
        <f>IF(Intro!$G$21="English",O73,P73)</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72" s="599"/>
      <c r="F72" s="599"/>
      <c r="G72" s="599"/>
      <c r="H72" s="599"/>
      <c r="I72" s="599"/>
      <c r="J72" s="599"/>
      <c r="K72" s="599"/>
      <c r="L72" s="645"/>
      <c r="O72" s="151" t="s">
        <v>304</v>
      </c>
      <c r="P72" s="151" t="s">
        <v>643</v>
      </c>
    </row>
    <row r="73" spans="1:18" x14ac:dyDescent="0.3">
      <c r="B73" s="651"/>
      <c r="C73" s="652"/>
      <c r="D73" s="608"/>
      <c r="E73" s="608"/>
      <c r="F73" s="608"/>
      <c r="G73" s="608"/>
      <c r="H73" s="608"/>
      <c r="I73" s="608"/>
      <c r="J73" s="608"/>
      <c r="K73" s="608"/>
      <c r="L73" s="646"/>
      <c r="O73" s="151" t="s">
        <v>530</v>
      </c>
      <c r="P73" s="151" t="s">
        <v>598</v>
      </c>
    </row>
    <row r="74" spans="1:18" x14ac:dyDescent="0.3">
      <c r="B74" s="651"/>
      <c r="C74" s="652"/>
      <c r="D74" s="608"/>
      <c r="E74" s="608"/>
      <c r="F74" s="608"/>
      <c r="G74" s="608"/>
      <c r="H74" s="608"/>
      <c r="I74" s="608"/>
      <c r="J74" s="608"/>
      <c r="K74" s="608"/>
      <c r="L74" s="646"/>
    </row>
    <row r="75" spans="1:18" x14ac:dyDescent="0.3">
      <c r="B75" s="651"/>
      <c r="C75" s="652"/>
      <c r="D75" s="608"/>
      <c r="E75" s="608"/>
      <c r="F75" s="608"/>
      <c r="G75" s="608"/>
      <c r="H75" s="608"/>
      <c r="I75" s="608"/>
      <c r="J75" s="608"/>
      <c r="K75" s="608"/>
      <c r="L75" s="646"/>
    </row>
    <row r="76" spans="1:18" s="151" customFormat="1" ht="15" customHeight="1" x14ac:dyDescent="0.3">
      <c r="A76" s="243"/>
      <c r="B76" s="639" t="str">
        <f>IF(Intro!$G$21="English",O76,P76)</f>
        <v>Related firms</v>
      </c>
      <c r="C76" s="640"/>
      <c r="D76" s="599" t="str">
        <f>IF(Intro!$G$21="English",O77,P77)</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76" s="599"/>
      <c r="F76" s="599"/>
      <c r="G76" s="599"/>
      <c r="H76" s="599"/>
      <c r="I76" s="599"/>
      <c r="J76" s="599"/>
      <c r="K76" s="599"/>
      <c r="L76" s="645"/>
      <c r="O76" s="150" t="s">
        <v>564</v>
      </c>
      <c r="P76" s="150" t="s">
        <v>565</v>
      </c>
    </row>
    <row r="77" spans="1:18" s="151" customFormat="1" ht="15" customHeight="1" x14ac:dyDescent="0.3">
      <c r="A77" s="243"/>
      <c r="B77" s="641"/>
      <c r="C77" s="642"/>
      <c r="D77" s="608"/>
      <c r="E77" s="608"/>
      <c r="F77" s="608"/>
      <c r="G77" s="608"/>
      <c r="H77" s="608"/>
      <c r="I77" s="608"/>
      <c r="J77" s="608"/>
      <c r="K77" s="608"/>
      <c r="L77" s="646"/>
      <c r="O77" s="150" t="s">
        <v>528</v>
      </c>
      <c r="P77" s="150" t="s">
        <v>529</v>
      </c>
    </row>
    <row r="78" spans="1:18" s="151" customFormat="1" x14ac:dyDescent="0.3">
      <c r="A78" s="243"/>
      <c r="B78" s="641"/>
      <c r="C78" s="642"/>
      <c r="D78" s="608"/>
      <c r="E78" s="608"/>
      <c r="F78" s="608"/>
      <c r="G78" s="608"/>
      <c r="H78" s="608"/>
      <c r="I78" s="608"/>
      <c r="J78" s="608"/>
      <c r="K78" s="608"/>
      <c r="L78" s="646"/>
    </row>
    <row r="79" spans="1:18" s="151" customFormat="1" x14ac:dyDescent="0.3">
      <c r="A79" s="243"/>
      <c r="B79" s="643"/>
      <c r="C79" s="644"/>
      <c r="D79" s="647"/>
      <c r="E79" s="647"/>
      <c r="F79" s="647"/>
      <c r="G79" s="647"/>
      <c r="H79" s="647"/>
      <c r="I79" s="647"/>
      <c r="J79" s="647"/>
      <c r="K79" s="647"/>
      <c r="L79" s="648"/>
    </row>
  </sheetData>
  <sheetProtection algorithmName="SHA-512" hashValue="jMq5lW0yB23Tt/Ze77qqq/7qVCTgk4fB4zBb/lFzJp1GVR/P9X9mQIEITaR2F4SVMCPHl/WM3xcIp88+0oBCgg==" saltValue="LlLrpkoEG/hE42tUsPVBFA==" spinCount="100000" sheet="1" objects="1" scenarios="1" selectLockedCells="1"/>
  <mergeCells count="41">
    <mergeCell ref="D53:L56"/>
    <mergeCell ref="D46:L49"/>
    <mergeCell ref="D57:L59"/>
    <mergeCell ref="B39:L39"/>
    <mergeCell ref="B42:L42"/>
    <mergeCell ref="B46:C49"/>
    <mergeCell ref="B43:C45"/>
    <mergeCell ref="D43:L45"/>
    <mergeCell ref="D60:L63"/>
    <mergeCell ref="D50:L52"/>
    <mergeCell ref="B76:C79"/>
    <mergeCell ref="D76:L79"/>
    <mergeCell ref="D72:L75"/>
    <mergeCell ref="B57:C59"/>
    <mergeCell ref="B60:C63"/>
    <mergeCell ref="B64:C66"/>
    <mergeCell ref="B67:C69"/>
    <mergeCell ref="B70:C71"/>
    <mergeCell ref="B72:C75"/>
    <mergeCell ref="D64:L66"/>
    <mergeCell ref="D67:L69"/>
    <mergeCell ref="D70:L71"/>
    <mergeCell ref="B50:C52"/>
    <mergeCell ref="B53:C56"/>
    <mergeCell ref="B4:L4"/>
    <mergeCell ref="B5:L5"/>
    <mergeCell ref="B6:L6"/>
    <mergeCell ref="B8:L8"/>
    <mergeCell ref="B10:L10"/>
    <mergeCell ref="B12:L13"/>
    <mergeCell ref="B15:L16"/>
    <mergeCell ref="B32:C37"/>
    <mergeCell ref="B30:L30"/>
    <mergeCell ref="B28:L28"/>
    <mergeCell ref="B19:L19"/>
    <mergeCell ref="D32:J37"/>
    <mergeCell ref="B21:L21"/>
    <mergeCell ref="B22:L22"/>
    <mergeCell ref="B23:L23"/>
    <mergeCell ref="B24:L24"/>
    <mergeCell ref="B25:L25"/>
  </mergeCells>
  <printOptions horizontalCentered="1"/>
  <pageMargins left="0.25" right="0.25" top="0.75" bottom="0.75" header="0.3" footer="0.3"/>
  <pageSetup scale="63" fitToHeight="0" orientation="portrait" r:id="rId1"/>
  <headerFooter>
    <oddFooter>&amp;L&amp;A</oddFooter>
  </headerFooter>
  <rowBreaks count="1" manualBreakCount="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75"/>
  <sheetViews>
    <sheetView showGridLines="0" zoomScaleNormal="100" workbookViewId="0"/>
  </sheetViews>
  <sheetFormatPr defaultColWidth="9.44140625" defaultRowHeight="14.4" x14ac:dyDescent="0.3"/>
  <cols>
    <col min="1" max="1" width="1.5546875" style="13" customWidth="1"/>
    <col min="2" max="12" width="14.5546875" style="22" customWidth="1"/>
    <col min="13" max="13" width="14.5546875" style="1" customWidth="1"/>
    <col min="14" max="14" width="14.5546875" style="2" customWidth="1"/>
    <col min="15" max="16" width="14.5546875" style="16" hidden="1" customWidth="1"/>
    <col min="17" max="17" width="9.44140625" style="2" customWidth="1"/>
    <col min="18" max="16384" width="9.44140625" style="2"/>
  </cols>
  <sheetData>
    <row r="1" spans="1:16" x14ac:dyDescent="0.3">
      <c r="O1" s="2" t="s">
        <v>625</v>
      </c>
      <c r="P1" s="2" t="s">
        <v>625</v>
      </c>
    </row>
    <row r="2" spans="1:16" x14ac:dyDescent="0.3">
      <c r="B2" s="23" t="s">
        <v>0</v>
      </c>
      <c r="C2" s="23"/>
      <c r="D2" s="23"/>
      <c r="O2" s="3" t="s">
        <v>126</v>
      </c>
      <c r="P2" s="3" t="s">
        <v>128</v>
      </c>
    </row>
    <row r="3" spans="1:16" x14ac:dyDescent="0.3">
      <c r="B3" s="24"/>
      <c r="C3" s="24"/>
      <c r="D3" s="24"/>
      <c r="O3" s="7"/>
      <c r="P3" s="7"/>
    </row>
    <row r="4" spans="1:16" s="7" customFormat="1" x14ac:dyDescent="0.3">
      <c r="A4" s="14"/>
      <c r="B4" s="619" t="str">
        <f>Info!B4</f>
        <v>PRODUCERS' QUESTIONNAIRE</v>
      </c>
      <c r="C4" s="619"/>
      <c r="D4" s="619"/>
      <c r="E4" s="619"/>
      <c r="F4" s="619"/>
      <c r="G4" s="619"/>
      <c r="H4" s="619"/>
      <c r="I4" s="619"/>
      <c r="J4" s="619"/>
      <c r="K4" s="619"/>
      <c r="L4" s="619"/>
      <c r="M4" s="6"/>
      <c r="N4" s="6"/>
      <c r="O4" s="15"/>
      <c r="P4" s="15"/>
    </row>
    <row r="5" spans="1:16" s="7" customFormat="1" x14ac:dyDescent="0.3">
      <c r="A5" s="14"/>
      <c r="B5" s="619" t="str">
        <f>Info!B5</f>
        <v>RR-2025-007</v>
      </c>
      <c r="C5" s="619"/>
      <c r="D5" s="619"/>
      <c r="E5" s="619"/>
      <c r="F5" s="619"/>
      <c r="G5" s="619"/>
      <c r="H5" s="619"/>
      <c r="I5" s="619"/>
      <c r="J5" s="619"/>
      <c r="K5" s="619"/>
      <c r="L5" s="619"/>
      <c r="M5" s="6"/>
      <c r="N5" s="6"/>
      <c r="O5" s="15"/>
      <c r="P5" s="15"/>
    </row>
    <row r="6" spans="1:16" s="16" customFormat="1" x14ac:dyDescent="0.3">
      <c r="A6" s="14"/>
      <c r="B6" s="619" t="str">
        <f>Info!B6</f>
        <v>HEAVY PLATE</v>
      </c>
      <c r="C6" s="619"/>
      <c r="D6" s="619"/>
      <c r="E6" s="619"/>
      <c r="F6" s="619"/>
      <c r="G6" s="619"/>
      <c r="H6" s="619"/>
      <c r="I6" s="619"/>
      <c r="J6" s="619"/>
      <c r="K6" s="619"/>
      <c r="L6" s="619"/>
      <c r="M6" s="15"/>
      <c r="N6" s="15"/>
      <c r="O6" s="17"/>
      <c r="P6" s="17"/>
    </row>
    <row r="7" spans="1:16" s="16" customFormat="1" x14ac:dyDescent="0.3">
      <c r="A7" s="14"/>
      <c r="B7" s="34"/>
      <c r="C7" s="34"/>
      <c r="D7" s="34"/>
      <c r="E7" s="34"/>
      <c r="F7" s="34"/>
      <c r="G7" s="34"/>
      <c r="H7" s="34"/>
      <c r="I7" s="34"/>
      <c r="J7" s="34"/>
      <c r="K7" s="34"/>
      <c r="L7" s="34"/>
      <c r="M7" s="15"/>
      <c r="N7" s="15"/>
      <c r="O7" s="5"/>
    </row>
    <row r="8" spans="1:16" s="16" customFormat="1" ht="14.25" customHeight="1" x14ac:dyDescent="0.3">
      <c r="A8" s="14"/>
      <c r="B8" s="696" t="str">
        <f>IF(Intro!$G$21="English",O8,P8)</f>
        <v>The following questions refer to the goods as defined in the product description on the Intro tab.</v>
      </c>
      <c r="C8" s="696"/>
      <c r="D8" s="696"/>
      <c r="E8" s="696"/>
      <c r="F8" s="696"/>
      <c r="G8" s="696"/>
      <c r="H8" s="696"/>
      <c r="I8" s="696"/>
      <c r="J8" s="696"/>
      <c r="K8" s="696"/>
      <c r="L8" s="696"/>
      <c r="M8" s="15"/>
      <c r="N8" s="15"/>
      <c r="O8" s="217" t="s">
        <v>560</v>
      </c>
      <c r="P8" s="217" t="s">
        <v>561</v>
      </c>
    </row>
    <row r="9" spans="1:16" s="16" customFormat="1" x14ac:dyDescent="0.3">
      <c r="A9" s="14"/>
      <c r="B9" s="710" t="str">
        <f>IF(Intro!$G$21="English",O9,P9)</f>
        <v xml:space="preserve">Product information and a glossary of terms can be found in the Info tab.
</v>
      </c>
      <c r="C9" s="710"/>
      <c r="D9" s="710"/>
      <c r="E9" s="710"/>
      <c r="F9" s="710"/>
      <c r="G9" s="710"/>
      <c r="H9" s="710"/>
      <c r="I9" s="710"/>
      <c r="J9" s="710"/>
      <c r="K9" s="710"/>
      <c r="L9" s="710"/>
      <c r="M9" s="15"/>
      <c r="N9" s="15"/>
      <c r="O9" s="17" t="s">
        <v>131</v>
      </c>
      <c r="P9" s="16" t="s">
        <v>132</v>
      </c>
    </row>
    <row r="10" spans="1:16" s="16" customFormat="1" x14ac:dyDescent="0.3">
      <c r="A10" s="14"/>
      <c r="B10" s="710" t="str">
        <f>IF(Intro!$G$21="English",O10,P10)</f>
        <v xml:space="preserve">Use the AddPub tab if more space is needed.
</v>
      </c>
      <c r="C10" s="710"/>
      <c r="D10" s="710"/>
      <c r="E10" s="710"/>
      <c r="F10" s="710"/>
      <c r="G10" s="710"/>
      <c r="H10" s="710"/>
      <c r="I10" s="710"/>
      <c r="J10" s="710"/>
      <c r="K10" s="710"/>
      <c r="L10" s="710"/>
      <c r="M10" s="15"/>
      <c r="N10" s="15"/>
      <c r="O10" s="17" t="s">
        <v>220</v>
      </c>
      <c r="P10" s="17" t="s">
        <v>221</v>
      </c>
    </row>
    <row r="11" spans="1:16" s="8" customFormat="1" x14ac:dyDescent="0.3">
      <c r="A11" s="18"/>
      <c r="B11" s="25"/>
      <c r="C11" s="25"/>
      <c r="D11" s="25"/>
      <c r="E11" s="26"/>
      <c r="F11" s="26"/>
      <c r="G11" s="26"/>
      <c r="H11" s="26"/>
      <c r="I11" s="26"/>
      <c r="J11" s="26"/>
      <c r="K11" s="26"/>
      <c r="L11" s="26"/>
      <c r="O11" s="9"/>
      <c r="P11" s="9"/>
    </row>
    <row r="12" spans="1:16" x14ac:dyDescent="0.3">
      <c r="B12" s="736" t="str">
        <f>IF(Intro!$G$21="English",O12,P12)</f>
        <v>GENERAL FIRM INFORMATION</v>
      </c>
      <c r="C12" s="737"/>
      <c r="D12" s="737"/>
      <c r="E12" s="737"/>
      <c r="F12" s="737"/>
      <c r="G12" s="737"/>
      <c r="H12" s="737"/>
      <c r="I12" s="737"/>
      <c r="J12" s="737"/>
      <c r="K12" s="737"/>
      <c r="L12" s="738"/>
      <c r="M12" s="176"/>
      <c r="O12" s="210" t="s">
        <v>562</v>
      </c>
      <c r="P12" s="210" t="s">
        <v>563</v>
      </c>
    </row>
    <row r="13" spans="1:16" x14ac:dyDescent="0.3">
      <c r="B13" s="739" t="s">
        <v>18</v>
      </c>
      <c r="C13" s="740"/>
      <c r="D13" s="740"/>
      <c r="E13" s="740"/>
      <c r="F13" s="740"/>
      <c r="G13" s="740"/>
      <c r="H13" s="740"/>
      <c r="I13" s="740"/>
      <c r="J13" s="740"/>
      <c r="K13" s="740"/>
      <c r="L13" s="741"/>
      <c r="M13" s="2"/>
    </row>
    <row r="14" spans="1:16" s="10" customFormat="1" x14ac:dyDescent="0.3">
      <c r="A14" s="12"/>
      <c r="B14" s="27"/>
      <c r="C14" s="28"/>
      <c r="D14" s="28"/>
      <c r="E14" s="29"/>
      <c r="F14" s="29"/>
      <c r="G14" s="29"/>
      <c r="H14" s="29"/>
      <c r="I14" s="29"/>
      <c r="J14" s="29"/>
      <c r="K14" s="29"/>
      <c r="L14" s="30"/>
      <c r="O14" s="8"/>
      <c r="P14" s="8"/>
    </row>
    <row r="15" spans="1:16" s="10" customFormat="1" x14ac:dyDescent="0.3">
      <c r="A15" s="12"/>
      <c r="B15" s="27"/>
      <c r="C15" s="28"/>
      <c r="D15" s="28"/>
      <c r="E15" s="29"/>
      <c r="F15" s="29"/>
      <c r="G15" s="29"/>
      <c r="H15" s="29"/>
      <c r="I15" s="29"/>
      <c r="J15" s="29"/>
      <c r="K15" s="29"/>
      <c r="L15" s="30"/>
      <c r="O15" s="8"/>
      <c r="P15" s="8"/>
    </row>
    <row r="16" spans="1:16" s="10" customFormat="1" ht="14.25" customHeight="1" x14ac:dyDescent="0.3">
      <c r="A16" s="12"/>
      <c r="B16" s="705" t="str">
        <f>IF(Intro!$G$21="English",O16,P16)</f>
        <v>Is your firm a Canadian mill or a service centre?</v>
      </c>
      <c r="C16" s="706"/>
      <c r="D16" s="706"/>
      <c r="E16" s="706"/>
      <c r="F16" s="706"/>
      <c r="G16" s="706"/>
      <c r="H16" s="664"/>
      <c r="I16" s="665"/>
      <c r="J16" s="665"/>
      <c r="K16" s="666"/>
      <c r="L16" s="347"/>
      <c r="O16" s="173" t="s">
        <v>710</v>
      </c>
      <c r="P16" s="173" t="s">
        <v>711</v>
      </c>
    </row>
    <row r="17" spans="1:16" s="10" customFormat="1" x14ac:dyDescent="0.3">
      <c r="A17" s="12"/>
      <c r="B17" s="27"/>
      <c r="C17" s="28"/>
      <c r="D17" s="28"/>
      <c r="E17" s="29"/>
      <c r="F17" s="29"/>
      <c r="G17" s="29"/>
      <c r="H17" s="29"/>
      <c r="I17" s="29"/>
      <c r="J17" s="29"/>
      <c r="K17" s="29"/>
      <c r="L17" s="30"/>
      <c r="O17" s="8"/>
      <c r="P17" s="8"/>
    </row>
    <row r="18" spans="1:16" s="10" customFormat="1" x14ac:dyDescent="0.3">
      <c r="A18" s="12"/>
      <c r="B18" s="560" t="str">
        <f>IF(Intro!$G$21="English",O18,P18)</f>
        <v>Provide a brief history of your firm, with particular emphasis on activities regarding the goods.</v>
      </c>
      <c r="C18" s="561"/>
      <c r="D18" s="561"/>
      <c r="E18" s="561"/>
      <c r="F18" s="561"/>
      <c r="G18" s="561"/>
      <c r="H18" s="561"/>
      <c r="I18" s="561"/>
      <c r="J18" s="561"/>
      <c r="K18" s="561"/>
      <c r="L18" s="562"/>
      <c r="O18" s="171" t="s">
        <v>105</v>
      </c>
      <c r="P18" s="8" t="s">
        <v>106</v>
      </c>
    </row>
    <row r="19" spans="1:16" s="176" customFormat="1" x14ac:dyDescent="0.3">
      <c r="A19" s="250"/>
      <c r="B19" s="263"/>
      <c r="C19" s="264"/>
      <c r="D19" s="264"/>
      <c r="E19" s="264"/>
      <c r="F19" s="264"/>
      <c r="G19" s="264"/>
      <c r="H19" s="264"/>
      <c r="I19" s="264"/>
      <c r="J19" s="264"/>
      <c r="K19" s="264"/>
      <c r="L19" s="251"/>
      <c r="O19" s="172"/>
      <c r="P19" s="172"/>
    </row>
    <row r="20" spans="1:16" s="3" customFormat="1" x14ac:dyDescent="0.3">
      <c r="A20" s="13"/>
      <c r="B20" s="527"/>
      <c r="C20" s="528"/>
      <c r="D20" s="528"/>
      <c r="E20" s="528"/>
      <c r="F20" s="528"/>
      <c r="G20" s="528"/>
      <c r="H20" s="528"/>
      <c r="I20" s="528"/>
      <c r="J20" s="528"/>
      <c r="K20" s="528"/>
      <c r="L20" s="529"/>
      <c r="M20" s="176"/>
      <c r="O20" s="170"/>
      <c r="P20" s="170"/>
    </row>
    <row r="21" spans="1:16" s="3" customFormat="1" x14ac:dyDescent="0.3">
      <c r="A21" s="13"/>
      <c r="B21" s="527"/>
      <c r="C21" s="528"/>
      <c r="D21" s="528"/>
      <c r="E21" s="528"/>
      <c r="F21" s="528"/>
      <c r="G21" s="528"/>
      <c r="H21" s="528"/>
      <c r="I21" s="528"/>
      <c r="J21" s="528"/>
      <c r="K21" s="528"/>
      <c r="L21" s="529"/>
      <c r="M21" s="176"/>
      <c r="O21" s="170"/>
      <c r="P21" s="170"/>
    </row>
    <row r="22" spans="1:16" s="3" customFormat="1" x14ac:dyDescent="0.3">
      <c r="A22" s="13"/>
      <c r="B22" s="527"/>
      <c r="C22" s="528"/>
      <c r="D22" s="528"/>
      <c r="E22" s="528"/>
      <c r="F22" s="528"/>
      <c r="G22" s="528"/>
      <c r="H22" s="528"/>
      <c r="I22" s="528"/>
      <c r="J22" s="528"/>
      <c r="K22" s="528"/>
      <c r="L22" s="529"/>
      <c r="M22" s="176"/>
      <c r="O22" s="170"/>
      <c r="P22" s="170"/>
    </row>
    <row r="23" spans="1:16" s="3" customFormat="1" x14ac:dyDescent="0.3">
      <c r="A23" s="13"/>
      <c r="B23" s="527"/>
      <c r="C23" s="528"/>
      <c r="D23" s="528"/>
      <c r="E23" s="528"/>
      <c r="F23" s="528"/>
      <c r="G23" s="528"/>
      <c r="H23" s="528"/>
      <c r="I23" s="528"/>
      <c r="J23" s="528"/>
      <c r="K23" s="528"/>
      <c r="L23" s="529"/>
      <c r="M23" s="176"/>
      <c r="O23" s="170"/>
      <c r="P23" s="170"/>
    </row>
    <row r="24" spans="1:16" s="3" customFormat="1" x14ac:dyDescent="0.3">
      <c r="A24" s="13"/>
      <c r="B24" s="527"/>
      <c r="C24" s="528"/>
      <c r="D24" s="528"/>
      <c r="E24" s="528"/>
      <c r="F24" s="528"/>
      <c r="G24" s="528"/>
      <c r="H24" s="528"/>
      <c r="I24" s="528"/>
      <c r="J24" s="528"/>
      <c r="K24" s="528"/>
      <c r="L24" s="529"/>
      <c r="M24" s="176"/>
      <c r="O24" s="170"/>
      <c r="P24" s="170"/>
    </row>
    <row r="25" spans="1:16" s="3" customFormat="1" x14ac:dyDescent="0.3">
      <c r="A25" s="13"/>
      <c r="B25" s="527"/>
      <c r="C25" s="528"/>
      <c r="D25" s="528"/>
      <c r="E25" s="528"/>
      <c r="F25" s="528"/>
      <c r="G25" s="528"/>
      <c r="H25" s="528"/>
      <c r="I25" s="528"/>
      <c r="J25" s="528"/>
      <c r="K25" s="528"/>
      <c r="L25" s="529"/>
      <c r="M25" s="176"/>
      <c r="O25" s="170"/>
      <c r="P25" s="170"/>
    </row>
    <row r="26" spans="1:16" s="3" customFormat="1" x14ac:dyDescent="0.3">
      <c r="A26" s="13"/>
      <c r="B26" s="527"/>
      <c r="C26" s="528"/>
      <c r="D26" s="528"/>
      <c r="E26" s="528"/>
      <c r="F26" s="528"/>
      <c r="G26" s="528"/>
      <c r="H26" s="528"/>
      <c r="I26" s="528"/>
      <c r="J26" s="528"/>
      <c r="K26" s="528"/>
      <c r="L26" s="529"/>
      <c r="M26" s="176"/>
      <c r="O26" s="170"/>
      <c r="P26" s="170"/>
    </row>
    <row r="27" spans="1:16" s="3" customFormat="1" x14ac:dyDescent="0.3">
      <c r="A27" s="13"/>
      <c r="B27" s="527"/>
      <c r="C27" s="528"/>
      <c r="D27" s="528"/>
      <c r="E27" s="528"/>
      <c r="F27" s="528"/>
      <c r="G27" s="528"/>
      <c r="H27" s="528"/>
      <c r="I27" s="528"/>
      <c r="J27" s="528"/>
      <c r="K27" s="528"/>
      <c r="L27" s="529"/>
      <c r="M27" s="176"/>
      <c r="O27" s="170"/>
      <c r="P27" s="170"/>
    </row>
    <row r="28" spans="1:16" s="176" customFormat="1" x14ac:dyDescent="0.3">
      <c r="A28" s="250"/>
      <c r="B28" s="263"/>
      <c r="C28" s="264"/>
      <c r="D28" s="264"/>
      <c r="E28" s="264"/>
      <c r="F28" s="264"/>
      <c r="G28" s="264"/>
      <c r="H28" s="264"/>
      <c r="I28" s="264"/>
      <c r="J28" s="264"/>
      <c r="K28" s="264"/>
      <c r="L28" s="251"/>
      <c r="O28" s="172"/>
      <c r="P28" s="172"/>
    </row>
    <row r="29" spans="1:16" s="3" customFormat="1" x14ac:dyDescent="0.3">
      <c r="A29" s="13"/>
      <c r="B29" s="680" t="s">
        <v>19</v>
      </c>
      <c r="C29" s="681"/>
      <c r="D29" s="681"/>
      <c r="E29" s="681"/>
      <c r="F29" s="681"/>
      <c r="G29" s="681"/>
      <c r="H29" s="681"/>
      <c r="I29" s="681"/>
      <c r="J29" s="681"/>
      <c r="K29" s="681"/>
      <c r="L29" s="682"/>
      <c r="M29" s="258"/>
      <c r="O29" s="170"/>
      <c r="P29" s="170"/>
    </row>
    <row r="30" spans="1:16" s="176" customFormat="1" x14ac:dyDescent="0.3">
      <c r="A30" s="250"/>
      <c r="B30" s="263"/>
      <c r="C30" s="264"/>
      <c r="D30" s="264"/>
      <c r="E30" s="264"/>
      <c r="F30" s="264"/>
      <c r="G30" s="264"/>
      <c r="H30" s="264"/>
      <c r="I30" s="264"/>
      <c r="J30" s="264"/>
      <c r="K30" s="264"/>
      <c r="L30" s="251"/>
      <c r="O30" s="172"/>
      <c r="P30" s="172"/>
    </row>
    <row r="31" spans="1:16" s="176" customFormat="1" ht="14.85" customHeight="1" x14ac:dyDescent="0.3">
      <c r="A31" s="250"/>
      <c r="B31" s="674" t="str">
        <f>IF(Intro!$G$21="English",O31,P31)</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31" s="675"/>
      <c r="D31" s="675"/>
      <c r="E31" s="675"/>
      <c r="F31" s="675"/>
      <c r="G31" s="675"/>
      <c r="H31" s="675"/>
      <c r="I31" s="675"/>
      <c r="J31" s="675"/>
      <c r="K31" s="675"/>
      <c r="L31" s="676"/>
      <c r="O31" s="161" t="s">
        <v>566</v>
      </c>
      <c r="P31" s="161" t="s">
        <v>567</v>
      </c>
    </row>
    <row r="32" spans="1:16" s="176" customFormat="1" x14ac:dyDescent="0.3">
      <c r="A32" s="250"/>
      <c r="B32" s="674"/>
      <c r="C32" s="675"/>
      <c r="D32" s="675"/>
      <c r="E32" s="675"/>
      <c r="F32" s="675"/>
      <c r="G32" s="675"/>
      <c r="H32" s="675"/>
      <c r="I32" s="675"/>
      <c r="J32" s="675"/>
      <c r="K32" s="675"/>
      <c r="L32" s="676"/>
      <c r="O32" s="172"/>
      <c r="P32" s="172"/>
    </row>
    <row r="33" spans="1:16" s="176" customFormat="1" x14ac:dyDescent="0.3">
      <c r="A33" s="250"/>
      <c r="B33" s="674"/>
      <c r="C33" s="675"/>
      <c r="D33" s="675"/>
      <c r="E33" s="675"/>
      <c r="F33" s="675"/>
      <c r="G33" s="675"/>
      <c r="H33" s="675"/>
      <c r="I33" s="675"/>
      <c r="J33" s="675"/>
      <c r="K33" s="675"/>
      <c r="L33" s="676"/>
      <c r="O33" s="172"/>
      <c r="P33" s="172"/>
    </row>
    <row r="34" spans="1:16" s="176" customFormat="1" x14ac:dyDescent="0.3">
      <c r="A34" s="250"/>
      <c r="B34" s="263"/>
      <c r="C34" s="264"/>
      <c r="D34" s="264"/>
      <c r="E34" s="264"/>
      <c r="F34" s="264"/>
      <c r="G34" s="264"/>
      <c r="H34" s="264"/>
      <c r="I34" s="264"/>
      <c r="J34" s="264"/>
      <c r="K34" s="264"/>
      <c r="L34" s="251"/>
      <c r="O34" s="172"/>
      <c r="P34" s="172"/>
    </row>
    <row r="35" spans="1:16" s="10" customFormat="1" x14ac:dyDescent="0.3">
      <c r="A35" s="12"/>
      <c r="B35" s="196"/>
      <c r="C35" s="711" t="str">
        <f>IF(Intro!$G$21="English",O35,P35)</f>
        <v>Firm Name</v>
      </c>
      <c r="D35" s="712"/>
      <c r="E35" s="711" t="str">
        <f>IF(Intro!$G$21="English",O37,P37)</f>
        <v>Firm Address</v>
      </c>
      <c r="F35" s="712"/>
      <c r="G35" s="711" t="str">
        <f>IF(Intro!$G$21="English",O39,P39)</f>
        <v>Nature of association</v>
      </c>
      <c r="H35" s="715"/>
      <c r="I35" s="712"/>
      <c r="J35" s="711" t="str">
        <f>IF(Intro!$G$21="English",O41,P41)</f>
        <v>Role in the Industry</v>
      </c>
      <c r="K35" s="715"/>
      <c r="L35" s="717"/>
      <c r="O35" s="172" t="s">
        <v>20</v>
      </c>
      <c r="P35" s="172" t="s">
        <v>21</v>
      </c>
    </row>
    <row r="36" spans="1:16" s="10" customFormat="1" x14ac:dyDescent="0.3">
      <c r="A36" s="12"/>
      <c r="B36" s="196"/>
      <c r="C36" s="713"/>
      <c r="D36" s="714"/>
      <c r="E36" s="713"/>
      <c r="F36" s="714"/>
      <c r="G36" s="713"/>
      <c r="H36" s="716"/>
      <c r="I36" s="714"/>
      <c r="J36" s="713"/>
      <c r="K36" s="716"/>
      <c r="L36" s="718"/>
      <c r="O36" s="172"/>
      <c r="P36" s="172"/>
    </row>
    <row r="37" spans="1:16" s="151" customFormat="1" x14ac:dyDescent="0.3">
      <c r="A37" s="249"/>
      <c r="B37" s="719">
        <v>1</v>
      </c>
      <c r="C37" s="585"/>
      <c r="D37" s="707"/>
      <c r="E37" s="585"/>
      <c r="F37" s="707"/>
      <c r="G37" s="585"/>
      <c r="H37" s="586"/>
      <c r="I37" s="707"/>
      <c r="J37" s="585"/>
      <c r="K37" s="586"/>
      <c r="L37" s="587"/>
      <c r="O37" s="172" t="s">
        <v>7</v>
      </c>
      <c r="P37" s="172" t="s">
        <v>8</v>
      </c>
    </row>
    <row r="38" spans="1:16" s="151" customFormat="1" x14ac:dyDescent="0.3">
      <c r="A38" s="249"/>
      <c r="B38" s="720"/>
      <c r="C38" s="588"/>
      <c r="D38" s="709"/>
      <c r="E38" s="588"/>
      <c r="F38" s="709"/>
      <c r="G38" s="588"/>
      <c r="H38" s="589"/>
      <c r="I38" s="709"/>
      <c r="J38" s="588"/>
      <c r="K38" s="589"/>
      <c r="L38" s="590"/>
      <c r="O38" s="172"/>
      <c r="P38" s="172"/>
    </row>
    <row r="39" spans="1:16" s="151" customFormat="1" x14ac:dyDescent="0.3">
      <c r="A39" s="249"/>
      <c r="B39" s="719">
        <v>2</v>
      </c>
      <c r="C39" s="585"/>
      <c r="D39" s="707"/>
      <c r="E39" s="585"/>
      <c r="F39" s="707"/>
      <c r="G39" s="585"/>
      <c r="H39" s="586"/>
      <c r="I39" s="707"/>
      <c r="J39" s="585"/>
      <c r="K39" s="586"/>
      <c r="L39" s="587"/>
      <c r="O39" s="172" t="s">
        <v>329</v>
      </c>
      <c r="P39" s="172" t="s">
        <v>607</v>
      </c>
    </row>
    <row r="40" spans="1:16" s="151" customFormat="1" x14ac:dyDescent="0.3">
      <c r="A40" s="249"/>
      <c r="B40" s="720"/>
      <c r="C40" s="588"/>
      <c r="D40" s="709"/>
      <c r="E40" s="588"/>
      <c r="F40" s="709"/>
      <c r="G40" s="588"/>
      <c r="H40" s="589"/>
      <c r="I40" s="709"/>
      <c r="J40" s="588"/>
      <c r="K40" s="589"/>
      <c r="L40" s="590"/>
      <c r="O40" s="172"/>
      <c r="P40" s="172"/>
    </row>
    <row r="41" spans="1:16" s="151" customFormat="1" x14ac:dyDescent="0.3">
      <c r="A41" s="249"/>
      <c r="B41" s="719">
        <v>3</v>
      </c>
      <c r="C41" s="585"/>
      <c r="D41" s="707"/>
      <c r="E41" s="585"/>
      <c r="F41" s="707"/>
      <c r="G41" s="585"/>
      <c r="H41" s="586"/>
      <c r="I41" s="707"/>
      <c r="J41" s="585"/>
      <c r="K41" s="586"/>
      <c r="L41" s="587"/>
      <c r="O41" s="172" t="s">
        <v>22</v>
      </c>
      <c r="P41" s="172" t="s">
        <v>23</v>
      </c>
    </row>
    <row r="42" spans="1:16" s="151" customFormat="1" x14ac:dyDescent="0.3">
      <c r="A42" s="249"/>
      <c r="B42" s="720"/>
      <c r="C42" s="588"/>
      <c r="D42" s="709"/>
      <c r="E42" s="588"/>
      <c r="F42" s="709"/>
      <c r="G42" s="588"/>
      <c r="H42" s="589"/>
      <c r="I42" s="709"/>
      <c r="J42" s="588"/>
      <c r="K42" s="589"/>
      <c r="L42" s="590"/>
      <c r="O42" s="172"/>
      <c r="P42" s="172"/>
    </row>
    <row r="43" spans="1:16" s="151" customFormat="1" x14ac:dyDescent="0.3">
      <c r="A43" s="249"/>
      <c r="B43" s="719">
        <v>4</v>
      </c>
      <c r="C43" s="585"/>
      <c r="D43" s="707"/>
      <c r="E43" s="585"/>
      <c r="F43" s="707"/>
      <c r="G43" s="585"/>
      <c r="H43" s="586"/>
      <c r="I43" s="707"/>
      <c r="J43" s="585"/>
      <c r="K43" s="586"/>
      <c r="L43" s="587"/>
    </row>
    <row r="44" spans="1:16" s="151" customFormat="1" x14ac:dyDescent="0.3">
      <c r="A44" s="249"/>
      <c r="B44" s="720"/>
      <c r="C44" s="588"/>
      <c r="D44" s="709"/>
      <c r="E44" s="588"/>
      <c r="F44" s="709"/>
      <c r="G44" s="588"/>
      <c r="H44" s="589"/>
      <c r="I44" s="709"/>
      <c r="J44" s="588"/>
      <c r="K44" s="589"/>
      <c r="L44" s="590"/>
    </row>
    <row r="45" spans="1:16" s="151" customFormat="1" x14ac:dyDescent="0.3">
      <c r="A45" s="249"/>
      <c r="B45" s="719">
        <v>5</v>
      </c>
      <c r="C45" s="585"/>
      <c r="D45" s="707"/>
      <c r="E45" s="585"/>
      <c r="F45" s="707"/>
      <c r="G45" s="585"/>
      <c r="H45" s="586"/>
      <c r="I45" s="707"/>
      <c r="J45" s="585"/>
      <c r="K45" s="586"/>
      <c r="L45" s="587"/>
      <c r="O45" s="172"/>
      <c r="P45" s="172"/>
    </row>
    <row r="46" spans="1:16" s="151" customFormat="1" x14ac:dyDescent="0.3">
      <c r="A46" s="249"/>
      <c r="B46" s="720"/>
      <c r="C46" s="588"/>
      <c r="D46" s="709"/>
      <c r="E46" s="588"/>
      <c r="F46" s="709"/>
      <c r="G46" s="588"/>
      <c r="H46" s="589"/>
      <c r="I46" s="709"/>
      <c r="J46" s="588"/>
      <c r="K46" s="589"/>
      <c r="L46" s="590"/>
      <c r="O46" s="172"/>
      <c r="P46" s="172"/>
    </row>
    <row r="47" spans="1:16" s="151" customFormat="1" x14ac:dyDescent="0.3">
      <c r="A47" s="249"/>
      <c r="B47" s="719">
        <v>6</v>
      </c>
      <c r="C47" s="585"/>
      <c r="D47" s="707"/>
      <c r="E47" s="585"/>
      <c r="F47" s="707"/>
      <c r="G47" s="585"/>
      <c r="H47" s="586"/>
      <c r="I47" s="707"/>
      <c r="J47" s="585"/>
      <c r="K47" s="586"/>
      <c r="L47" s="587"/>
      <c r="O47" s="172"/>
      <c r="P47" s="172"/>
    </row>
    <row r="48" spans="1:16" s="151" customFormat="1" x14ac:dyDescent="0.3">
      <c r="A48" s="249"/>
      <c r="B48" s="720"/>
      <c r="C48" s="588"/>
      <c r="D48" s="709"/>
      <c r="E48" s="588"/>
      <c r="F48" s="709"/>
      <c r="G48" s="588"/>
      <c r="H48" s="589"/>
      <c r="I48" s="709"/>
      <c r="J48" s="588"/>
      <c r="K48" s="589"/>
      <c r="L48" s="590"/>
      <c r="O48" s="172"/>
      <c r="P48" s="172"/>
    </row>
    <row r="49" spans="1:16" s="151" customFormat="1" x14ac:dyDescent="0.3">
      <c r="A49" s="249"/>
      <c r="B49" s="719">
        <v>7</v>
      </c>
      <c r="C49" s="585"/>
      <c r="D49" s="707"/>
      <c r="E49" s="585"/>
      <c r="F49" s="707"/>
      <c r="G49" s="585"/>
      <c r="H49" s="586"/>
      <c r="I49" s="707"/>
      <c r="J49" s="585"/>
      <c r="K49" s="586"/>
      <c r="L49" s="587"/>
      <c r="O49" s="172"/>
      <c r="P49" s="172"/>
    </row>
    <row r="50" spans="1:16" s="151" customFormat="1" x14ac:dyDescent="0.3">
      <c r="A50" s="249"/>
      <c r="B50" s="720"/>
      <c r="C50" s="588"/>
      <c r="D50" s="709"/>
      <c r="E50" s="588"/>
      <c r="F50" s="709"/>
      <c r="G50" s="588"/>
      <c r="H50" s="589"/>
      <c r="I50" s="709"/>
      <c r="J50" s="588"/>
      <c r="K50" s="589"/>
      <c r="L50" s="590"/>
      <c r="O50" s="172"/>
      <c r="P50" s="172"/>
    </row>
    <row r="51" spans="1:16" s="151" customFormat="1" x14ac:dyDescent="0.3">
      <c r="A51" s="249"/>
      <c r="B51" s="719">
        <v>8</v>
      </c>
      <c r="C51" s="585"/>
      <c r="D51" s="707"/>
      <c r="E51" s="585"/>
      <c r="F51" s="707"/>
      <c r="G51" s="585"/>
      <c r="H51" s="586"/>
      <c r="I51" s="707"/>
      <c r="J51" s="585"/>
      <c r="K51" s="586"/>
      <c r="L51" s="587"/>
      <c r="O51" s="172"/>
      <c r="P51" s="172"/>
    </row>
    <row r="52" spans="1:16" s="151" customFormat="1" x14ac:dyDescent="0.3">
      <c r="A52" s="249"/>
      <c r="B52" s="720"/>
      <c r="C52" s="588"/>
      <c r="D52" s="709"/>
      <c r="E52" s="588"/>
      <c r="F52" s="709"/>
      <c r="G52" s="588"/>
      <c r="H52" s="589"/>
      <c r="I52" s="709"/>
      <c r="J52" s="588"/>
      <c r="K52" s="589"/>
      <c r="L52" s="590"/>
      <c r="O52" s="172"/>
      <c r="P52" s="172"/>
    </row>
    <row r="53" spans="1:16" s="151" customFormat="1" x14ac:dyDescent="0.3">
      <c r="A53" s="249"/>
      <c r="B53" s="719">
        <v>9</v>
      </c>
      <c r="C53" s="585"/>
      <c r="D53" s="707"/>
      <c r="E53" s="585"/>
      <c r="F53" s="707"/>
      <c r="G53" s="585"/>
      <c r="H53" s="586"/>
      <c r="I53" s="707"/>
      <c r="J53" s="585"/>
      <c r="K53" s="586"/>
      <c r="L53" s="587"/>
      <c r="O53" s="172"/>
      <c r="P53" s="172"/>
    </row>
    <row r="54" spans="1:16" s="151" customFormat="1" x14ac:dyDescent="0.3">
      <c r="A54" s="249"/>
      <c r="B54" s="720"/>
      <c r="C54" s="588"/>
      <c r="D54" s="709"/>
      <c r="E54" s="588"/>
      <c r="F54" s="709"/>
      <c r="G54" s="588"/>
      <c r="H54" s="589"/>
      <c r="I54" s="709"/>
      <c r="J54" s="588"/>
      <c r="K54" s="589"/>
      <c r="L54" s="590"/>
      <c r="O54" s="172"/>
      <c r="P54" s="172"/>
    </row>
    <row r="55" spans="1:16" s="151" customFormat="1" x14ac:dyDescent="0.3">
      <c r="A55" s="249"/>
      <c r="B55" s="719">
        <v>10</v>
      </c>
      <c r="C55" s="585"/>
      <c r="D55" s="707"/>
      <c r="E55" s="585"/>
      <c r="F55" s="707"/>
      <c r="G55" s="585"/>
      <c r="H55" s="586"/>
      <c r="I55" s="707"/>
      <c r="J55" s="585"/>
      <c r="K55" s="586"/>
      <c r="L55" s="587"/>
      <c r="O55" s="172"/>
      <c r="P55" s="172"/>
    </row>
    <row r="56" spans="1:16" s="151" customFormat="1" x14ac:dyDescent="0.3">
      <c r="A56" s="249"/>
      <c r="B56" s="720"/>
      <c r="C56" s="588"/>
      <c r="D56" s="709"/>
      <c r="E56" s="588"/>
      <c r="F56" s="709"/>
      <c r="G56" s="588"/>
      <c r="H56" s="589"/>
      <c r="I56" s="709"/>
      <c r="J56" s="588"/>
      <c r="K56" s="589"/>
      <c r="L56" s="590"/>
      <c r="O56" s="172"/>
      <c r="P56" s="172"/>
    </row>
    <row r="57" spans="1:16" s="176" customFormat="1" x14ac:dyDescent="0.3">
      <c r="A57" s="250"/>
      <c r="B57" s="276"/>
      <c r="C57" s="277"/>
      <c r="D57" s="277"/>
      <c r="E57" s="277"/>
      <c r="F57" s="277"/>
      <c r="G57" s="277"/>
      <c r="H57" s="277"/>
      <c r="I57" s="277"/>
      <c r="J57" s="277"/>
      <c r="K57" s="277"/>
      <c r="L57" s="278"/>
      <c r="O57" s="172"/>
      <c r="P57" s="172"/>
    </row>
    <row r="58" spans="1:16" s="3" customFormat="1" x14ac:dyDescent="0.3">
      <c r="A58" s="13"/>
      <c r="B58" s="667" t="s">
        <v>24</v>
      </c>
      <c r="C58" s="668"/>
      <c r="D58" s="668"/>
      <c r="E58" s="668"/>
      <c r="F58" s="668"/>
      <c r="G58" s="668"/>
      <c r="H58" s="668"/>
      <c r="I58" s="668"/>
      <c r="J58" s="668"/>
      <c r="K58" s="668"/>
      <c r="L58" s="669"/>
      <c r="M58" s="258"/>
      <c r="O58" s="170"/>
      <c r="P58" s="170"/>
    </row>
    <row r="59" spans="1:16" s="176" customFormat="1" x14ac:dyDescent="0.3">
      <c r="A59" s="250"/>
      <c r="B59" s="263"/>
      <c r="C59" s="264"/>
      <c r="D59" s="264"/>
      <c r="E59" s="264"/>
      <c r="F59" s="264"/>
      <c r="G59" s="264"/>
      <c r="H59" s="264"/>
      <c r="I59" s="264"/>
      <c r="J59" s="264"/>
      <c r="K59" s="264"/>
      <c r="L59" s="251"/>
      <c r="O59" s="172"/>
      <c r="P59" s="172"/>
    </row>
    <row r="60" spans="1:16" s="176" customFormat="1" x14ac:dyDescent="0.3">
      <c r="A60" s="250"/>
      <c r="B60" s="560" t="str">
        <f>IF(Intro!$G$21="English",O60,P60)</f>
        <v>Provide details of any change of majority ownership of your firm since January 1, 2023.</v>
      </c>
      <c r="C60" s="561"/>
      <c r="D60" s="561"/>
      <c r="E60" s="561"/>
      <c r="F60" s="561"/>
      <c r="G60" s="561"/>
      <c r="H60" s="561"/>
      <c r="I60" s="561"/>
      <c r="J60" s="561"/>
      <c r="K60" s="561"/>
      <c r="L60" s="562"/>
      <c r="O60" s="172" t="str">
        <f>"Provide details of any change of majority ownership of your firm since January 1, "&amp;Variables!B6&amp;"."</f>
        <v>Provide details of any change of majority ownership of your firm since January 1, 2023.</v>
      </c>
      <c r="P60" s="172"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61" spans="1:16" s="176" customFormat="1" x14ac:dyDescent="0.3">
      <c r="A61" s="250"/>
      <c r="B61" s="263"/>
      <c r="C61" s="264"/>
      <c r="D61" s="264"/>
      <c r="E61" s="264"/>
      <c r="F61" s="264"/>
      <c r="G61" s="264"/>
      <c r="H61" s="264"/>
      <c r="I61" s="264"/>
      <c r="J61" s="264"/>
      <c r="K61" s="264"/>
      <c r="L61" s="251"/>
      <c r="O61" s="172"/>
      <c r="P61" s="172"/>
    </row>
    <row r="62" spans="1:16" s="3" customFormat="1" x14ac:dyDescent="0.3">
      <c r="A62" s="13"/>
      <c r="B62" s="527"/>
      <c r="C62" s="528"/>
      <c r="D62" s="528"/>
      <c r="E62" s="528"/>
      <c r="F62" s="528"/>
      <c r="G62" s="528"/>
      <c r="H62" s="528"/>
      <c r="I62" s="528"/>
      <c r="J62" s="528"/>
      <c r="K62" s="528"/>
      <c r="L62" s="529"/>
      <c r="M62" s="176"/>
      <c r="O62" s="170"/>
      <c r="P62" s="170"/>
    </row>
    <row r="63" spans="1:16" s="3" customFormat="1" x14ac:dyDescent="0.3">
      <c r="A63" s="13"/>
      <c r="B63" s="527"/>
      <c r="C63" s="528"/>
      <c r="D63" s="528"/>
      <c r="E63" s="528"/>
      <c r="F63" s="528"/>
      <c r="G63" s="528"/>
      <c r="H63" s="528"/>
      <c r="I63" s="528"/>
      <c r="J63" s="528"/>
      <c r="K63" s="528"/>
      <c r="L63" s="529"/>
      <c r="M63" s="176"/>
      <c r="O63" s="170"/>
      <c r="P63" s="170"/>
    </row>
    <row r="64" spans="1:16" s="3" customFormat="1" x14ac:dyDescent="0.3">
      <c r="A64" s="13"/>
      <c r="B64" s="527"/>
      <c r="C64" s="528"/>
      <c r="D64" s="528"/>
      <c r="E64" s="528"/>
      <c r="F64" s="528"/>
      <c r="G64" s="528"/>
      <c r="H64" s="528"/>
      <c r="I64" s="528"/>
      <c r="J64" s="528"/>
      <c r="K64" s="528"/>
      <c r="L64" s="529"/>
      <c r="M64" s="176"/>
      <c r="O64" s="170"/>
      <c r="P64" s="170"/>
    </row>
    <row r="65" spans="1:16" s="3" customFormat="1" x14ac:dyDescent="0.3">
      <c r="A65" s="13"/>
      <c r="B65" s="527"/>
      <c r="C65" s="528"/>
      <c r="D65" s="528"/>
      <c r="E65" s="528"/>
      <c r="F65" s="528"/>
      <c r="G65" s="528"/>
      <c r="H65" s="528"/>
      <c r="I65" s="528"/>
      <c r="J65" s="528"/>
      <c r="K65" s="528"/>
      <c r="L65" s="529"/>
      <c r="M65" s="176"/>
      <c r="O65" s="170"/>
      <c r="P65" s="170"/>
    </row>
    <row r="66" spans="1:16" s="3" customFormat="1" x14ac:dyDescent="0.3">
      <c r="A66" s="13"/>
      <c r="B66" s="527"/>
      <c r="C66" s="528"/>
      <c r="D66" s="528"/>
      <c r="E66" s="528"/>
      <c r="F66" s="528"/>
      <c r="G66" s="528"/>
      <c r="H66" s="528"/>
      <c r="I66" s="528"/>
      <c r="J66" s="528"/>
      <c r="K66" s="528"/>
      <c r="L66" s="529"/>
      <c r="M66" s="176"/>
      <c r="O66" s="170"/>
      <c r="P66" s="170"/>
    </row>
    <row r="67" spans="1:16" s="3" customFormat="1" x14ac:dyDescent="0.3">
      <c r="A67" s="13"/>
      <c r="B67" s="527"/>
      <c r="C67" s="528"/>
      <c r="D67" s="528"/>
      <c r="E67" s="528"/>
      <c r="F67" s="528"/>
      <c r="G67" s="528"/>
      <c r="H67" s="528"/>
      <c r="I67" s="528"/>
      <c r="J67" s="528"/>
      <c r="K67" s="528"/>
      <c r="L67" s="529"/>
      <c r="M67" s="176"/>
      <c r="O67" s="170"/>
      <c r="P67" s="170"/>
    </row>
    <row r="68" spans="1:16" s="3" customFormat="1" x14ac:dyDescent="0.3">
      <c r="A68" s="13"/>
      <c r="B68" s="527"/>
      <c r="C68" s="528"/>
      <c r="D68" s="528"/>
      <c r="E68" s="528"/>
      <c r="F68" s="528"/>
      <c r="G68" s="528"/>
      <c r="H68" s="528"/>
      <c r="I68" s="528"/>
      <c r="J68" s="528"/>
      <c r="K68" s="528"/>
      <c r="L68" s="529"/>
      <c r="M68" s="176"/>
      <c r="O68" s="170"/>
      <c r="P68" s="170"/>
    </row>
    <row r="69" spans="1:16" s="3" customFormat="1" x14ac:dyDescent="0.3">
      <c r="A69" s="13"/>
      <c r="B69" s="527"/>
      <c r="C69" s="528"/>
      <c r="D69" s="528"/>
      <c r="E69" s="528"/>
      <c r="F69" s="528"/>
      <c r="G69" s="528"/>
      <c r="H69" s="528"/>
      <c r="I69" s="528"/>
      <c r="J69" s="528"/>
      <c r="K69" s="528"/>
      <c r="L69" s="529"/>
      <c r="M69" s="176"/>
      <c r="O69" s="170"/>
      <c r="P69" s="170"/>
    </row>
    <row r="70" spans="1:16" s="176" customFormat="1" x14ac:dyDescent="0.3">
      <c r="A70" s="250"/>
      <c r="B70" s="276"/>
      <c r="C70" s="277"/>
      <c r="D70" s="277"/>
      <c r="E70" s="277"/>
      <c r="F70" s="277"/>
      <c r="G70" s="277"/>
      <c r="H70" s="277"/>
      <c r="I70" s="277"/>
      <c r="J70" s="277"/>
      <c r="K70" s="277"/>
      <c r="L70" s="278"/>
      <c r="O70" s="172"/>
      <c r="P70" s="172"/>
    </row>
    <row r="71" spans="1:16" s="3" customFormat="1" x14ac:dyDescent="0.3">
      <c r="A71" s="13"/>
      <c r="B71" s="680" t="s">
        <v>25</v>
      </c>
      <c r="C71" s="681"/>
      <c r="D71" s="681"/>
      <c r="E71" s="681"/>
      <c r="F71" s="681"/>
      <c r="G71" s="681"/>
      <c r="H71" s="681"/>
      <c r="I71" s="681"/>
      <c r="J71" s="681"/>
      <c r="K71" s="681"/>
      <c r="L71" s="682"/>
      <c r="M71" s="258"/>
      <c r="O71" s="170"/>
      <c r="P71" s="170"/>
    </row>
    <row r="72" spans="1:16" s="176" customFormat="1" x14ac:dyDescent="0.3">
      <c r="A72" s="250"/>
      <c r="B72" s="263"/>
      <c r="C72" s="264"/>
      <c r="D72" s="264"/>
      <c r="E72" s="264"/>
      <c r="F72" s="264"/>
      <c r="G72" s="264"/>
      <c r="H72" s="264"/>
      <c r="I72" s="264"/>
      <c r="J72" s="264"/>
      <c r="K72" s="264"/>
      <c r="L72" s="251"/>
      <c r="O72" s="172"/>
      <c r="P72" s="172"/>
    </row>
    <row r="73" spans="1:16" s="176" customFormat="1" x14ac:dyDescent="0.3">
      <c r="A73" s="250"/>
      <c r="B73" s="560" t="str">
        <f>IF(Intro!$G$21="English",O73,P73)</f>
        <v>If your firm is publicly traded, specify the stock exchange and trading symbol.</v>
      </c>
      <c r="C73" s="561"/>
      <c r="D73" s="561"/>
      <c r="E73" s="561"/>
      <c r="F73" s="561"/>
      <c r="G73" s="561"/>
      <c r="H73" s="561"/>
      <c r="I73" s="561"/>
      <c r="J73" s="561"/>
      <c r="K73" s="561"/>
      <c r="L73" s="562"/>
      <c r="O73" s="172" t="s">
        <v>107</v>
      </c>
      <c r="P73" s="172" t="s">
        <v>108</v>
      </c>
    </row>
    <row r="74" spans="1:16" s="176" customFormat="1" x14ac:dyDescent="0.3">
      <c r="A74" s="250"/>
      <c r="B74" s="263"/>
      <c r="C74" s="264"/>
      <c r="D74" s="264"/>
      <c r="E74" s="264"/>
      <c r="F74" s="264"/>
      <c r="G74" s="264"/>
      <c r="H74" s="264"/>
      <c r="I74" s="264"/>
      <c r="J74" s="264"/>
      <c r="K74" s="264"/>
      <c r="L74" s="251"/>
      <c r="O74" s="172"/>
      <c r="P74" s="172"/>
    </row>
    <row r="75" spans="1:16" s="3" customFormat="1" x14ac:dyDescent="0.3">
      <c r="A75" s="13"/>
      <c r="B75" s="527"/>
      <c r="C75" s="528"/>
      <c r="D75" s="528"/>
      <c r="E75" s="528"/>
      <c r="F75" s="528"/>
      <c r="G75" s="528"/>
      <c r="H75" s="528"/>
      <c r="I75" s="528"/>
      <c r="J75" s="528"/>
      <c r="K75" s="528"/>
      <c r="L75" s="529"/>
      <c r="M75" s="176"/>
      <c r="O75" s="170"/>
      <c r="P75" s="170"/>
    </row>
    <row r="76" spans="1:16" s="3" customFormat="1" x14ac:dyDescent="0.3">
      <c r="A76" s="13"/>
      <c r="B76" s="527"/>
      <c r="C76" s="528"/>
      <c r="D76" s="528"/>
      <c r="E76" s="528"/>
      <c r="F76" s="528"/>
      <c r="G76" s="528"/>
      <c r="H76" s="528"/>
      <c r="I76" s="528"/>
      <c r="J76" s="528"/>
      <c r="K76" s="528"/>
      <c r="L76" s="529"/>
      <c r="M76" s="176"/>
      <c r="O76" s="170"/>
      <c r="P76" s="170"/>
    </row>
    <row r="77" spans="1:16" s="3" customFormat="1" x14ac:dyDescent="0.3">
      <c r="A77" s="13"/>
      <c r="B77" s="527"/>
      <c r="C77" s="528"/>
      <c r="D77" s="528"/>
      <c r="E77" s="528"/>
      <c r="F77" s="528"/>
      <c r="G77" s="528"/>
      <c r="H77" s="528"/>
      <c r="I77" s="528"/>
      <c r="J77" s="528"/>
      <c r="K77" s="528"/>
      <c r="L77" s="529"/>
      <c r="M77" s="176"/>
      <c r="O77" s="170"/>
      <c r="P77" s="170"/>
    </row>
    <row r="78" spans="1:16" s="3" customFormat="1" x14ac:dyDescent="0.3">
      <c r="A78" s="13"/>
      <c r="B78" s="527"/>
      <c r="C78" s="528"/>
      <c r="D78" s="528"/>
      <c r="E78" s="528"/>
      <c r="F78" s="528"/>
      <c r="G78" s="528"/>
      <c r="H78" s="528"/>
      <c r="I78" s="528"/>
      <c r="J78" s="528"/>
      <c r="K78" s="528"/>
      <c r="L78" s="529"/>
      <c r="M78" s="176"/>
      <c r="O78" s="170"/>
      <c r="P78" s="170"/>
    </row>
    <row r="79" spans="1:16" s="3" customFormat="1" x14ac:dyDescent="0.3">
      <c r="A79" s="13"/>
      <c r="B79" s="527"/>
      <c r="C79" s="528"/>
      <c r="D79" s="528"/>
      <c r="E79" s="528"/>
      <c r="F79" s="528"/>
      <c r="G79" s="528"/>
      <c r="H79" s="528"/>
      <c r="I79" s="528"/>
      <c r="J79" s="528"/>
      <c r="K79" s="528"/>
      <c r="L79" s="529"/>
      <c r="M79" s="176"/>
      <c r="O79" s="170"/>
      <c r="P79" s="170"/>
    </row>
    <row r="80" spans="1:16" s="3" customFormat="1" x14ac:dyDescent="0.3">
      <c r="A80" s="13"/>
      <c r="B80" s="527"/>
      <c r="C80" s="528"/>
      <c r="D80" s="528"/>
      <c r="E80" s="528"/>
      <c r="F80" s="528"/>
      <c r="G80" s="528"/>
      <c r="H80" s="528"/>
      <c r="I80" s="528"/>
      <c r="J80" s="528"/>
      <c r="K80" s="528"/>
      <c r="L80" s="529"/>
      <c r="M80" s="176"/>
      <c r="O80" s="170"/>
      <c r="P80" s="170"/>
    </row>
    <row r="81" spans="1:16" s="3" customFormat="1" x14ac:dyDescent="0.3">
      <c r="A81" s="13"/>
      <c r="B81" s="527"/>
      <c r="C81" s="528"/>
      <c r="D81" s="528"/>
      <c r="E81" s="528"/>
      <c r="F81" s="528"/>
      <c r="G81" s="528"/>
      <c r="H81" s="528"/>
      <c r="I81" s="528"/>
      <c r="J81" s="528"/>
      <c r="K81" s="528"/>
      <c r="L81" s="529"/>
      <c r="M81" s="176"/>
      <c r="O81" s="170"/>
      <c r="P81" s="170"/>
    </row>
    <row r="82" spans="1:16" s="3" customFormat="1" x14ac:dyDescent="0.3">
      <c r="A82" s="13"/>
      <c r="B82" s="527"/>
      <c r="C82" s="528"/>
      <c r="D82" s="528"/>
      <c r="E82" s="528"/>
      <c r="F82" s="528"/>
      <c r="G82" s="528"/>
      <c r="H82" s="528"/>
      <c r="I82" s="528"/>
      <c r="J82" s="528"/>
      <c r="K82" s="528"/>
      <c r="L82" s="529"/>
      <c r="M82" s="176"/>
      <c r="O82" s="170"/>
      <c r="P82" s="170"/>
    </row>
    <row r="83" spans="1:16" s="176" customFormat="1" x14ac:dyDescent="0.3">
      <c r="A83" s="250"/>
      <c r="B83" s="276"/>
      <c r="C83" s="277"/>
      <c r="D83" s="277"/>
      <c r="E83" s="277"/>
      <c r="F83" s="277"/>
      <c r="G83" s="277"/>
      <c r="H83" s="277"/>
      <c r="I83" s="277"/>
      <c r="J83" s="277"/>
      <c r="K83" s="277"/>
      <c r="L83" s="278"/>
      <c r="O83" s="172"/>
      <c r="P83" s="172"/>
    </row>
    <row r="84" spans="1:16" s="3" customFormat="1" x14ac:dyDescent="0.3">
      <c r="A84" s="13"/>
      <c r="B84" s="680" t="s">
        <v>26</v>
      </c>
      <c r="C84" s="681"/>
      <c r="D84" s="681"/>
      <c r="E84" s="681"/>
      <c r="F84" s="681"/>
      <c r="G84" s="681"/>
      <c r="H84" s="681"/>
      <c r="I84" s="681"/>
      <c r="J84" s="681"/>
      <c r="K84" s="681"/>
      <c r="L84" s="682"/>
      <c r="M84" s="258"/>
      <c r="O84" s="170"/>
      <c r="P84" s="170"/>
    </row>
    <row r="85" spans="1:16" s="176" customFormat="1" x14ac:dyDescent="0.3">
      <c r="A85" s="250"/>
      <c r="B85" s="263"/>
      <c r="C85" s="264"/>
      <c r="D85" s="264"/>
      <c r="E85" s="264"/>
      <c r="F85" s="264"/>
      <c r="G85" s="264"/>
      <c r="H85" s="264"/>
      <c r="I85" s="264"/>
      <c r="J85" s="264"/>
      <c r="K85" s="264"/>
      <c r="L85" s="251"/>
      <c r="O85" s="172"/>
      <c r="P85" s="172"/>
    </row>
    <row r="86" spans="1:16" s="176" customFormat="1" x14ac:dyDescent="0.3">
      <c r="A86" s="250"/>
      <c r="B86" s="677" t="str">
        <f>IF(Intro!$G$21="English",O86,P86)</f>
        <v>If your firm publishes an annual report to shareholders, provide an electronic copy for each year since January 1, 2023.</v>
      </c>
      <c r="C86" s="678"/>
      <c r="D86" s="678"/>
      <c r="E86" s="678"/>
      <c r="F86" s="678"/>
      <c r="G86" s="678"/>
      <c r="H86" s="678"/>
      <c r="I86" s="678"/>
      <c r="J86" s="678"/>
      <c r="K86" s="678"/>
      <c r="L86" s="679"/>
      <c r="O86" s="172" t="str">
        <f>"If your firm publishes an annual report to shareholders, provide an electronic copy for each year since January 1, "&amp;Variables!B6&amp;"."</f>
        <v>If your firm publishes an annual report to shareholders, provide an electronic copy for each year since January 1, 2023.</v>
      </c>
      <c r="P86" s="172"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7" spans="1:16" s="176" customFormat="1" x14ac:dyDescent="0.3">
      <c r="A87" s="250"/>
      <c r="B87" s="276"/>
      <c r="C87" s="277"/>
      <c r="D87" s="277"/>
      <c r="E87" s="277"/>
      <c r="F87" s="277"/>
      <c r="G87" s="277"/>
      <c r="H87" s="277"/>
      <c r="I87" s="277"/>
      <c r="J87" s="277"/>
      <c r="K87" s="277"/>
      <c r="L87" s="278"/>
      <c r="O87" s="172"/>
      <c r="P87" s="172"/>
    </row>
    <row r="88" spans="1:16" s="8" customFormat="1" x14ac:dyDescent="0.3">
      <c r="A88" s="18"/>
      <c r="B88" s="25"/>
      <c r="C88" s="25"/>
      <c r="D88" s="25"/>
      <c r="E88" s="26"/>
      <c r="F88" s="26"/>
      <c r="G88" s="26"/>
      <c r="H88" s="26"/>
      <c r="I88" s="26"/>
      <c r="J88" s="26"/>
      <c r="K88" s="26"/>
      <c r="L88" s="26"/>
      <c r="O88" s="9"/>
      <c r="P88" s="9"/>
    </row>
    <row r="89" spans="1:16" x14ac:dyDescent="0.3">
      <c r="B89" s="686" t="str">
        <f>IF(Intro!$G$21="English",O89,P89)</f>
        <v>PRODUCTION AND CAPACITY</v>
      </c>
      <c r="C89" s="687"/>
      <c r="D89" s="687"/>
      <c r="E89" s="687"/>
      <c r="F89" s="687"/>
      <c r="G89" s="687"/>
      <c r="H89" s="687"/>
      <c r="I89" s="687"/>
      <c r="J89" s="687"/>
      <c r="K89" s="687"/>
      <c r="L89" s="688"/>
      <c r="M89" s="176"/>
      <c r="O89" s="233" t="s">
        <v>575</v>
      </c>
      <c r="P89" s="233" t="s">
        <v>576</v>
      </c>
    </row>
    <row r="90" spans="1:16" s="3" customFormat="1" x14ac:dyDescent="0.3">
      <c r="A90" s="13"/>
      <c r="B90" s="680" t="s">
        <v>28</v>
      </c>
      <c r="C90" s="681"/>
      <c r="D90" s="681"/>
      <c r="E90" s="681"/>
      <c r="F90" s="681"/>
      <c r="G90" s="681"/>
      <c r="H90" s="681"/>
      <c r="I90" s="681"/>
      <c r="J90" s="681"/>
      <c r="K90" s="681"/>
      <c r="L90" s="682"/>
      <c r="M90" s="258"/>
      <c r="O90" s="170"/>
      <c r="P90" s="170"/>
    </row>
    <row r="91" spans="1:16" s="176" customFormat="1" x14ac:dyDescent="0.3">
      <c r="A91" s="250"/>
      <c r="B91" s="263"/>
      <c r="C91" s="264"/>
      <c r="D91" s="264"/>
      <c r="E91" s="264"/>
      <c r="F91" s="264"/>
      <c r="G91" s="264"/>
      <c r="H91" s="264"/>
      <c r="I91" s="264"/>
      <c r="J91" s="264"/>
      <c r="K91" s="264"/>
      <c r="L91" s="251"/>
      <c r="O91" s="172"/>
      <c r="P91" s="172"/>
    </row>
    <row r="92" spans="1:16" s="176" customFormat="1" x14ac:dyDescent="0.3">
      <c r="A92" s="250"/>
      <c r="B92" s="677" t="str">
        <f>IF(Intro!$G$21="English",O92,P92)</f>
        <v>Provide the following information associated with your firm's Canadian production of all products.</v>
      </c>
      <c r="C92" s="678"/>
      <c r="D92" s="678"/>
      <c r="E92" s="678"/>
      <c r="F92" s="678"/>
      <c r="G92" s="678"/>
      <c r="H92" s="678"/>
      <c r="I92" s="678"/>
      <c r="J92" s="678"/>
      <c r="K92" s="678"/>
      <c r="L92" s="679"/>
      <c r="O92" s="172" t="s">
        <v>222</v>
      </c>
      <c r="P92" s="172" t="s">
        <v>223</v>
      </c>
    </row>
    <row r="93" spans="1:16" s="176" customFormat="1" x14ac:dyDescent="0.3">
      <c r="A93" s="250"/>
      <c r="B93" s="263"/>
      <c r="C93" s="264"/>
      <c r="D93" s="264"/>
      <c r="E93" s="264"/>
      <c r="F93" s="264"/>
      <c r="G93" s="264"/>
      <c r="H93" s="264"/>
      <c r="I93" s="264"/>
      <c r="J93" s="264"/>
      <c r="K93" s="264"/>
      <c r="L93" s="251"/>
      <c r="O93" s="172" t="s">
        <v>27</v>
      </c>
      <c r="P93" s="172" t="s">
        <v>109</v>
      </c>
    </row>
    <row r="94" spans="1:16" s="10" customFormat="1" x14ac:dyDescent="0.3">
      <c r="A94" s="12"/>
      <c r="B94" s="197"/>
      <c r="C94" s="730" t="str">
        <f>IF(Intro!$G$21="English",O93,P93)</f>
        <v>Facility Name and Location</v>
      </c>
      <c r="D94" s="731"/>
      <c r="E94" s="730" t="str">
        <f>IF(Intro!$G$21="English",O94,P94)</f>
        <v>Explain whether this facility produces the goods for the Canadian market and/or the export market</v>
      </c>
      <c r="F94" s="731"/>
      <c r="G94" s="730" t="str">
        <f>IF(Intro!$G$21="English",O100,P100)</f>
        <v xml:space="preserve">Description and specifications of the goods produced </v>
      </c>
      <c r="H94" s="731"/>
      <c r="I94" s="730" t="str">
        <f>IF(Intro!$G$21="English",O110,P110)</f>
        <v>If this facility does not produce the goods, what modifications would be needed to be able to produce the goods?</v>
      </c>
      <c r="J94" s="731"/>
      <c r="K94" s="730" t="str">
        <f>IF(Intro!$G$21="English",O120,P120)</f>
        <v>What other products, if any, can be produced on the same equipment used to produce the goods?</v>
      </c>
      <c r="L94" s="731"/>
      <c r="O94" s="172" t="s">
        <v>505</v>
      </c>
      <c r="P94" s="172" t="s">
        <v>504</v>
      </c>
    </row>
    <row r="95" spans="1:16" s="10" customFormat="1" x14ac:dyDescent="0.3">
      <c r="A95" s="12"/>
      <c r="B95" s="197"/>
      <c r="C95" s="732"/>
      <c r="D95" s="733"/>
      <c r="E95" s="732"/>
      <c r="F95" s="733"/>
      <c r="G95" s="732"/>
      <c r="H95" s="733"/>
      <c r="I95" s="732"/>
      <c r="J95" s="733"/>
      <c r="K95" s="732"/>
      <c r="L95" s="733"/>
      <c r="O95" s="172"/>
      <c r="P95" s="172"/>
    </row>
    <row r="96" spans="1:16" s="10" customFormat="1" x14ac:dyDescent="0.3">
      <c r="A96" s="12"/>
      <c r="B96" s="197"/>
      <c r="C96" s="732"/>
      <c r="D96" s="733"/>
      <c r="E96" s="732"/>
      <c r="F96" s="733"/>
      <c r="G96" s="732"/>
      <c r="H96" s="733"/>
      <c r="I96" s="732"/>
      <c r="J96" s="733"/>
      <c r="K96" s="732"/>
      <c r="L96" s="733"/>
      <c r="O96" s="172"/>
      <c r="P96" s="172"/>
    </row>
    <row r="97" spans="1:16" s="10" customFormat="1" x14ac:dyDescent="0.3">
      <c r="A97" s="12"/>
      <c r="B97" s="197"/>
      <c r="C97" s="732"/>
      <c r="D97" s="733"/>
      <c r="E97" s="732"/>
      <c r="F97" s="733"/>
      <c r="G97" s="732"/>
      <c r="H97" s="733"/>
      <c r="I97" s="732"/>
      <c r="J97" s="733"/>
      <c r="K97" s="732"/>
      <c r="L97" s="733"/>
      <c r="O97" s="172"/>
      <c r="P97" s="172"/>
    </row>
    <row r="98" spans="1:16" s="10" customFormat="1" x14ac:dyDescent="0.3">
      <c r="A98" s="12"/>
      <c r="B98" s="197"/>
      <c r="C98" s="732"/>
      <c r="D98" s="733"/>
      <c r="E98" s="732"/>
      <c r="F98" s="733"/>
      <c r="G98" s="732"/>
      <c r="H98" s="733"/>
      <c r="I98" s="732"/>
      <c r="J98" s="733"/>
      <c r="K98" s="732"/>
      <c r="L98" s="733"/>
      <c r="O98" s="172"/>
      <c r="P98" s="172"/>
    </row>
    <row r="99" spans="1:16" s="10" customFormat="1" x14ac:dyDescent="0.3">
      <c r="A99" s="12"/>
      <c r="B99" s="197"/>
      <c r="C99" s="734"/>
      <c r="D99" s="735"/>
      <c r="E99" s="734"/>
      <c r="F99" s="735"/>
      <c r="G99" s="734"/>
      <c r="H99" s="735"/>
      <c r="I99" s="734"/>
      <c r="J99" s="735"/>
      <c r="K99" s="734"/>
      <c r="L99" s="735"/>
      <c r="O99" s="172"/>
      <c r="P99" s="172"/>
    </row>
    <row r="100" spans="1:16" s="151" customFormat="1" x14ac:dyDescent="0.3">
      <c r="A100" s="249"/>
      <c r="B100" s="719">
        <v>1</v>
      </c>
      <c r="C100" s="585"/>
      <c r="D100" s="707"/>
      <c r="E100" s="585"/>
      <c r="F100" s="707"/>
      <c r="G100" s="585"/>
      <c r="H100" s="707"/>
      <c r="I100" s="585"/>
      <c r="J100" s="707"/>
      <c r="K100" s="585"/>
      <c r="L100" s="707"/>
      <c r="O100" s="172" t="s">
        <v>274</v>
      </c>
      <c r="P100" s="172" t="s">
        <v>275</v>
      </c>
    </row>
    <row r="101" spans="1:16" s="151" customFormat="1" x14ac:dyDescent="0.3">
      <c r="A101" s="249"/>
      <c r="B101" s="724"/>
      <c r="C101" s="683"/>
      <c r="D101" s="708"/>
      <c r="E101" s="683"/>
      <c r="F101" s="708"/>
      <c r="G101" s="683"/>
      <c r="H101" s="708"/>
      <c r="I101" s="683"/>
      <c r="J101" s="708"/>
      <c r="K101" s="683"/>
      <c r="L101" s="708"/>
      <c r="O101" s="172"/>
      <c r="P101" s="172"/>
    </row>
    <row r="102" spans="1:16" s="151" customFormat="1" x14ac:dyDescent="0.3">
      <c r="A102" s="249"/>
      <c r="B102" s="724"/>
      <c r="C102" s="683"/>
      <c r="D102" s="708"/>
      <c r="E102" s="683"/>
      <c r="F102" s="708"/>
      <c r="G102" s="683"/>
      <c r="H102" s="708"/>
      <c r="I102" s="683"/>
      <c r="J102" s="708"/>
      <c r="K102" s="683"/>
      <c r="L102" s="708"/>
      <c r="O102" s="172"/>
      <c r="P102" s="172"/>
    </row>
    <row r="103" spans="1:16" s="151" customFormat="1" x14ac:dyDescent="0.3">
      <c r="A103" s="249"/>
      <c r="B103" s="724"/>
      <c r="C103" s="683"/>
      <c r="D103" s="708"/>
      <c r="E103" s="683"/>
      <c r="F103" s="708"/>
      <c r="G103" s="683"/>
      <c r="H103" s="708"/>
      <c r="I103" s="683"/>
      <c r="J103" s="708"/>
      <c r="K103" s="683"/>
      <c r="L103" s="708"/>
      <c r="O103" s="172"/>
      <c r="P103" s="172"/>
    </row>
    <row r="104" spans="1:16" s="151" customFormat="1" x14ac:dyDescent="0.3">
      <c r="A104" s="249"/>
      <c r="B104" s="724"/>
      <c r="C104" s="683"/>
      <c r="D104" s="708"/>
      <c r="E104" s="683"/>
      <c r="F104" s="708"/>
      <c r="G104" s="683"/>
      <c r="H104" s="708"/>
      <c r="I104" s="683"/>
      <c r="J104" s="708"/>
      <c r="K104" s="683"/>
      <c r="L104" s="708"/>
      <c r="O104" s="172"/>
      <c r="P104" s="172"/>
    </row>
    <row r="105" spans="1:16" s="151" customFormat="1" x14ac:dyDescent="0.3">
      <c r="A105" s="249"/>
      <c r="B105" s="724"/>
      <c r="C105" s="683"/>
      <c r="D105" s="708"/>
      <c r="E105" s="683"/>
      <c r="F105" s="708"/>
      <c r="G105" s="683"/>
      <c r="H105" s="708"/>
      <c r="I105" s="683"/>
      <c r="J105" s="708"/>
      <c r="K105" s="683"/>
      <c r="L105" s="708"/>
      <c r="O105" s="172"/>
      <c r="P105" s="172"/>
    </row>
    <row r="106" spans="1:16" s="151" customFormat="1" x14ac:dyDescent="0.3">
      <c r="A106" s="249"/>
      <c r="B106" s="724"/>
      <c r="C106" s="683"/>
      <c r="D106" s="708"/>
      <c r="E106" s="683"/>
      <c r="F106" s="708"/>
      <c r="G106" s="683"/>
      <c r="H106" s="708"/>
      <c r="I106" s="683"/>
      <c r="J106" s="708"/>
      <c r="K106" s="683"/>
      <c r="L106" s="708"/>
      <c r="O106" s="172"/>
      <c r="P106" s="172"/>
    </row>
    <row r="107" spans="1:16" s="151" customFormat="1" x14ac:dyDescent="0.3">
      <c r="A107" s="249"/>
      <c r="B107" s="724"/>
      <c r="C107" s="683"/>
      <c r="D107" s="708"/>
      <c r="E107" s="683"/>
      <c r="F107" s="708"/>
      <c r="G107" s="683"/>
      <c r="H107" s="708"/>
      <c r="I107" s="683"/>
      <c r="J107" s="708"/>
      <c r="K107" s="683"/>
      <c r="L107" s="708"/>
      <c r="O107" s="172"/>
      <c r="P107" s="172"/>
    </row>
    <row r="108" spans="1:16" s="151" customFormat="1" x14ac:dyDescent="0.3">
      <c r="A108" s="249"/>
      <c r="B108" s="724"/>
      <c r="C108" s="683"/>
      <c r="D108" s="708"/>
      <c r="E108" s="683"/>
      <c r="F108" s="708"/>
      <c r="G108" s="683"/>
      <c r="H108" s="708"/>
      <c r="I108" s="683"/>
      <c r="J108" s="708"/>
      <c r="K108" s="683"/>
      <c r="L108" s="708"/>
      <c r="O108" s="172"/>
      <c r="P108" s="172"/>
    </row>
    <row r="109" spans="1:16" s="151" customFormat="1" x14ac:dyDescent="0.3">
      <c r="A109" s="249"/>
      <c r="B109" s="720"/>
      <c r="C109" s="588"/>
      <c r="D109" s="709"/>
      <c r="E109" s="588"/>
      <c r="F109" s="709"/>
      <c r="G109" s="588"/>
      <c r="H109" s="709"/>
      <c r="I109" s="588"/>
      <c r="J109" s="709"/>
      <c r="K109" s="588"/>
      <c r="L109" s="709"/>
      <c r="O109" s="172"/>
      <c r="P109" s="172"/>
    </row>
    <row r="110" spans="1:16" s="151" customFormat="1" x14ac:dyDescent="0.3">
      <c r="A110" s="249"/>
      <c r="B110" s="719">
        <v>2</v>
      </c>
      <c r="C110" s="585"/>
      <c r="D110" s="707"/>
      <c r="E110" s="585"/>
      <c r="F110" s="707"/>
      <c r="G110" s="585"/>
      <c r="H110" s="707"/>
      <c r="I110" s="585"/>
      <c r="J110" s="707"/>
      <c r="K110" s="585"/>
      <c r="L110" s="707"/>
      <c r="O110" s="172" t="s">
        <v>277</v>
      </c>
      <c r="P110" s="172" t="s">
        <v>276</v>
      </c>
    </row>
    <row r="111" spans="1:16" s="151" customFormat="1" x14ac:dyDescent="0.3">
      <c r="A111" s="249"/>
      <c r="B111" s="724"/>
      <c r="C111" s="683"/>
      <c r="D111" s="708"/>
      <c r="E111" s="683"/>
      <c r="F111" s="708"/>
      <c r="G111" s="683"/>
      <c r="H111" s="708"/>
      <c r="I111" s="683"/>
      <c r="J111" s="708"/>
      <c r="K111" s="683"/>
      <c r="L111" s="708"/>
      <c r="O111" s="172"/>
      <c r="P111" s="172"/>
    </row>
    <row r="112" spans="1:16" s="151" customFormat="1" x14ac:dyDescent="0.3">
      <c r="A112" s="249"/>
      <c r="B112" s="724"/>
      <c r="C112" s="683"/>
      <c r="D112" s="708"/>
      <c r="E112" s="683"/>
      <c r="F112" s="708"/>
      <c r="G112" s="683"/>
      <c r="H112" s="708"/>
      <c r="I112" s="683"/>
      <c r="J112" s="708"/>
      <c r="K112" s="683"/>
      <c r="L112" s="708"/>
      <c r="O112" s="172"/>
      <c r="P112" s="172"/>
    </row>
    <row r="113" spans="1:16" s="151" customFormat="1" x14ac:dyDescent="0.3">
      <c r="A113" s="249"/>
      <c r="B113" s="724"/>
      <c r="C113" s="683"/>
      <c r="D113" s="708"/>
      <c r="E113" s="683"/>
      <c r="F113" s="708"/>
      <c r="G113" s="683"/>
      <c r="H113" s="708"/>
      <c r="I113" s="683"/>
      <c r="J113" s="708"/>
      <c r="K113" s="683"/>
      <c r="L113" s="708"/>
      <c r="O113" s="172"/>
      <c r="P113" s="172"/>
    </row>
    <row r="114" spans="1:16" s="151" customFormat="1" x14ac:dyDescent="0.3">
      <c r="A114" s="249"/>
      <c r="B114" s="724"/>
      <c r="C114" s="683"/>
      <c r="D114" s="708"/>
      <c r="E114" s="683"/>
      <c r="F114" s="708"/>
      <c r="G114" s="683"/>
      <c r="H114" s="708"/>
      <c r="I114" s="683"/>
      <c r="J114" s="708"/>
      <c r="K114" s="683"/>
      <c r="L114" s="708"/>
      <c r="O114" s="172"/>
      <c r="P114" s="172"/>
    </row>
    <row r="115" spans="1:16" s="151" customFormat="1" x14ac:dyDescent="0.3">
      <c r="A115" s="249"/>
      <c r="B115" s="724"/>
      <c r="C115" s="683"/>
      <c r="D115" s="708"/>
      <c r="E115" s="683"/>
      <c r="F115" s="708"/>
      <c r="G115" s="683"/>
      <c r="H115" s="708"/>
      <c r="I115" s="683"/>
      <c r="J115" s="708"/>
      <c r="K115" s="683"/>
      <c r="L115" s="708"/>
      <c r="O115" s="172"/>
      <c r="P115" s="172"/>
    </row>
    <row r="116" spans="1:16" s="151" customFormat="1" x14ac:dyDescent="0.3">
      <c r="A116" s="249"/>
      <c r="B116" s="724"/>
      <c r="C116" s="683"/>
      <c r="D116" s="708"/>
      <c r="E116" s="683"/>
      <c r="F116" s="708"/>
      <c r="G116" s="683"/>
      <c r="H116" s="708"/>
      <c r="I116" s="683"/>
      <c r="J116" s="708"/>
      <c r="K116" s="683"/>
      <c r="L116" s="708"/>
      <c r="O116" s="172"/>
      <c r="P116" s="172"/>
    </row>
    <row r="117" spans="1:16" s="151" customFormat="1" x14ac:dyDescent="0.3">
      <c r="A117" s="249"/>
      <c r="B117" s="724"/>
      <c r="C117" s="683"/>
      <c r="D117" s="708"/>
      <c r="E117" s="683"/>
      <c r="F117" s="708"/>
      <c r="G117" s="683"/>
      <c r="H117" s="708"/>
      <c r="I117" s="683"/>
      <c r="J117" s="708"/>
      <c r="K117" s="683"/>
      <c r="L117" s="708"/>
      <c r="O117" s="172"/>
      <c r="P117" s="172"/>
    </row>
    <row r="118" spans="1:16" s="151" customFormat="1" x14ac:dyDescent="0.3">
      <c r="A118" s="249"/>
      <c r="B118" s="724"/>
      <c r="C118" s="683"/>
      <c r="D118" s="708"/>
      <c r="E118" s="683"/>
      <c r="F118" s="708"/>
      <c r="G118" s="683"/>
      <c r="H118" s="708"/>
      <c r="I118" s="683"/>
      <c r="J118" s="708"/>
      <c r="K118" s="683"/>
      <c r="L118" s="708"/>
      <c r="O118" s="172"/>
      <c r="P118" s="172"/>
    </row>
    <row r="119" spans="1:16" s="151" customFormat="1" x14ac:dyDescent="0.3">
      <c r="A119" s="249"/>
      <c r="B119" s="720"/>
      <c r="C119" s="588"/>
      <c r="D119" s="709"/>
      <c r="E119" s="588"/>
      <c r="F119" s="709"/>
      <c r="G119" s="588"/>
      <c r="H119" s="709"/>
      <c r="I119" s="588"/>
      <c r="J119" s="709"/>
      <c r="K119" s="588"/>
      <c r="L119" s="709"/>
      <c r="O119" s="172"/>
      <c r="P119" s="172"/>
    </row>
    <row r="120" spans="1:16" s="151" customFormat="1" x14ac:dyDescent="0.3">
      <c r="A120" s="249"/>
      <c r="B120" s="719">
        <v>3</v>
      </c>
      <c r="C120" s="585"/>
      <c r="D120" s="707"/>
      <c r="E120" s="585"/>
      <c r="F120" s="707"/>
      <c r="G120" s="585"/>
      <c r="H120" s="707"/>
      <c r="I120" s="585"/>
      <c r="J120" s="707"/>
      <c r="K120" s="585"/>
      <c r="L120" s="707"/>
      <c r="O120" s="172" t="s">
        <v>30</v>
      </c>
      <c r="P120" s="172" t="s">
        <v>96</v>
      </c>
    </row>
    <row r="121" spans="1:16" s="151" customFormat="1" x14ac:dyDescent="0.3">
      <c r="A121" s="249"/>
      <c r="B121" s="724"/>
      <c r="C121" s="683"/>
      <c r="D121" s="708"/>
      <c r="E121" s="683"/>
      <c r="F121" s="708"/>
      <c r="G121" s="683"/>
      <c r="H121" s="708"/>
      <c r="I121" s="683"/>
      <c r="J121" s="708"/>
      <c r="K121" s="683"/>
      <c r="L121" s="708"/>
      <c r="O121" s="172"/>
      <c r="P121" s="172"/>
    </row>
    <row r="122" spans="1:16" s="151" customFormat="1" x14ac:dyDescent="0.3">
      <c r="A122" s="249"/>
      <c r="B122" s="724"/>
      <c r="C122" s="683"/>
      <c r="D122" s="708"/>
      <c r="E122" s="683"/>
      <c r="F122" s="708"/>
      <c r="G122" s="683"/>
      <c r="H122" s="708"/>
      <c r="I122" s="683"/>
      <c r="J122" s="708"/>
      <c r="K122" s="683"/>
      <c r="L122" s="708"/>
      <c r="O122" s="172"/>
      <c r="P122" s="172"/>
    </row>
    <row r="123" spans="1:16" s="151" customFormat="1" x14ac:dyDescent="0.3">
      <c r="A123" s="249"/>
      <c r="B123" s="724"/>
      <c r="C123" s="683"/>
      <c r="D123" s="708"/>
      <c r="E123" s="683"/>
      <c r="F123" s="708"/>
      <c r="G123" s="683"/>
      <c r="H123" s="708"/>
      <c r="I123" s="683"/>
      <c r="J123" s="708"/>
      <c r="K123" s="683"/>
      <c r="L123" s="708"/>
      <c r="O123" s="172"/>
      <c r="P123" s="172"/>
    </row>
    <row r="124" spans="1:16" s="151" customFormat="1" x14ac:dyDescent="0.3">
      <c r="A124" s="249"/>
      <c r="B124" s="724"/>
      <c r="C124" s="683"/>
      <c r="D124" s="708"/>
      <c r="E124" s="683"/>
      <c r="F124" s="708"/>
      <c r="G124" s="683"/>
      <c r="H124" s="708"/>
      <c r="I124" s="683"/>
      <c r="J124" s="708"/>
      <c r="K124" s="683"/>
      <c r="L124" s="708"/>
      <c r="O124" s="172"/>
      <c r="P124" s="172"/>
    </row>
    <row r="125" spans="1:16" s="151" customFormat="1" x14ac:dyDescent="0.3">
      <c r="A125" s="249"/>
      <c r="B125" s="724"/>
      <c r="C125" s="683"/>
      <c r="D125" s="708"/>
      <c r="E125" s="683"/>
      <c r="F125" s="708"/>
      <c r="G125" s="683"/>
      <c r="H125" s="708"/>
      <c r="I125" s="683"/>
      <c r="J125" s="708"/>
      <c r="K125" s="683"/>
      <c r="L125" s="708"/>
      <c r="O125" s="172"/>
      <c r="P125" s="172"/>
    </row>
    <row r="126" spans="1:16" s="151" customFormat="1" x14ac:dyDescent="0.3">
      <c r="A126" s="249"/>
      <c r="B126" s="724"/>
      <c r="C126" s="683"/>
      <c r="D126" s="708"/>
      <c r="E126" s="683"/>
      <c r="F126" s="708"/>
      <c r="G126" s="683"/>
      <c r="H126" s="708"/>
      <c r="I126" s="683"/>
      <c r="J126" s="708"/>
      <c r="K126" s="683"/>
      <c r="L126" s="708"/>
      <c r="O126" s="172"/>
      <c r="P126" s="172"/>
    </row>
    <row r="127" spans="1:16" s="151" customFormat="1" x14ac:dyDescent="0.3">
      <c r="A127" s="249"/>
      <c r="B127" s="724"/>
      <c r="C127" s="683"/>
      <c r="D127" s="708"/>
      <c r="E127" s="683"/>
      <c r="F127" s="708"/>
      <c r="G127" s="683"/>
      <c r="H127" s="708"/>
      <c r="I127" s="683"/>
      <c r="J127" s="708"/>
      <c r="K127" s="683"/>
      <c r="L127" s="708"/>
      <c r="O127" s="172"/>
      <c r="P127" s="172"/>
    </row>
    <row r="128" spans="1:16" s="151" customFormat="1" x14ac:dyDescent="0.3">
      <c r="A128" s="249"/>
      <c r="B128" s="724"/>
      <c r="C128" s="683"/>
      <c r="D128" s="708"/>
      <c r="E128" s="683"/>
      <c r="F128" s="708"/>
      <c r="G128" s="683"/>
      <c r="H128" s="708"/>
      <c r="I128" s="683"/>
      <c r="J128" s="708"/>
      <c r="K128" s="683"/>
      <c r="L128" s="708"/>
      <c r="O128" s="172"/>
      <c r="P128" s="172"/>
    </row>
    <row r="129" spans="1:16" s="151" customFormat="1" x14ac:dyDescent="0.3">
      <c r="A129" s="249"/>
      <c r="B129" s="720"/>
      <c r="C129" s="588"/>
      <c r="D129" s="709"/>
      <c r="E129" s="588"/>
      <c r="F129" s="709"/>
      <c r="G129" s="588"/>
      <c r="H129" s="709"/>
      <c r="I129" s="588"/>
      <c r="J129" s="709"/>
      <c r="K129" s="588"/>
      <c r="L129" s="709"/>
      <c r="O129" s="172"/>
      <c r="P129" s="172"/>
    </row>
    <row r="130" spans="1:16" s="151" customFormat="1" x14ac:dyDescent="0.3">
      <c r="A130" s="249"/>
      <c r="B130" s="719">
        <v>4</v>
      </c>
      <c r="C130" s="585"/>
      <c r="D130" s="707"/>
      <c r="E130" s="585"/>
      <c r="F130" s="707"/>
      <c r="G130" s="585"/>
      <c r="H130" s="707"/>
      <c r="I130" s="585"/>
      <c r="J130" s="707"/>
      <c r="K130" s="585"/>
      <c r="L130" s="707"/>
      <c r="O130" s="172"/>
      <c r="P130" s="172"/>
    </row>
    <row r="131" spans="1:16" s="151" customFormat="1" x14ac:dyDescent="0.3">
      <c r="A131" s="249"/>
      <c r="B131" s="724"/>
      <c r="C131" s="683"/>
      <c r="D131" s="708"/>
      <c r="E131" s="683"/>
      <c r="F131" s="708"/>
      <c r="G131" s="683"/>
      <c r="H131" s="708"/>
      <c r="I131" s="683"/>
      <c r="J131" s="708"/>
      <c r="K131" s="683"/>
      <c r="L131" s="708"/>
      <c r="O131" s="172"/>
      <c r="P131" s="172"/>
    </row>
    <row r="132" spans="1:16" s="151" customFormat="1" x14ac:dyDescent="0.3">
      <c r="A132" s="249"/>
      <c r="B132" s="724"/>
      <c r="C132" s="683"/>
      <c r="D132" s="708"/>
      <c r="E132" s="683"/>
      <c r="F132" s="708"/>
      <c r="G132" s="683"/>
      <c r="H132" s="708"/>
      <c r="I132" s="683"/>
      <c r="J132" s="708"/>
      <c r="K132" s="683"/>
      <c r="L132" s="708"/>
      <c r="O132" s="172"/>
      <c r="P132" s="172"/>
    </row>
    <row r="133" spans="1:16" s="151" customFormat="1" x14ac:dyDescent="0.3">
      <c r="A133" s="249"/>
      <c r="B133" s="724"/>
      <c r="C133" s="683"/>
      <c r="D133" s="708"/>
      <c r="E133" s="683"/>
      <c r="F133" s="708"/>
      <c r="G133" s="683"/>
      <c r="H133" s="708"/>
      <c r="I133" s="683"/>
      <c r="J133" s="708"/>
      <c r="K133" s="683"/>
      <c r="L133" s="708"/>
      <c r="O133" s="172"/>
      <c r="P133" s="172"/>
    </row>
    <row r="134" spans="1:16" s="151" customFormat="1" x14ac:dyDescent="0.3">
      <c r="A134" s="249"/>
      <c r="B134" s="724"/>
      <c r="C134" s="683"/>
      <c r="D134" s="708"/>
      <c r="E134" s="683"/>
      <c r="F134" s="708"/>
      <c r="G134" s="683"/>
      <c r="H134" s="708"/>
      <c r="I134" s="683"/>
      <c r="J134" s="708"/>
      <c r="K134" s="683"/>
      <c r="L134" s="708"/>
      <c r="O134" s="172"/>
      <c r="P134" s="172"/>
    </row>
    <row r="135" spans="1:16" s="151" customFormat="1" x14ac:dyDescent="0.3">
      <c r="A135" s="249"/>
      <c r="B135" s="724"/>
      <c r="C135" s="683"/>
      <c r="D135" s="708"/>
      <c r="E135" s="683"/>
      <c r="F135" s="708"/>
      <c r="G135" s="683"/>
      <c r="H135" s="708"/>
      <c r="I135" s="683"/>
      <c r="J135" s="708"/>
      <c r="K135" s="683"/>
      <c r="L135" s="708"/>
      <c r="O135" s="172"/>
      <c r="P135" s="172"/>
    </row>
    <row r="136" spans="1:16" s="151" customFormat="1" x14ac:dyDescent="0.3">
      <c r="A136" s="249"/>
      <c r="B136" s="724"/>
      <c r="C136" s="683"/>
      <c r="D136" s="708"/>
      <c r="E136" s="683"/>
      <c r="F136" s="708"/>
      <c r="G136" s="683"/>
      <c r="H136" s="708"/>
      <c r="I136" s="683"/>
      <c r="J136" s="708"/>
      <c r="K136" s="683"/>
      <c r="L136" s="708"/>
      <c r="O136" s="172"/>
      <c r="P136" s="172"/>
    </row>
    <row r="137" spans="1:16" s="151" customFormat="1" x14ac:dyDescent="0.3">
      <c r="A137" s="249"/>
      <c r="B137" s="724"/>
      <c r="C137" s="683"/>
      <c r="D137" s="708"/>
      <c r="E137" s="683"/>
      <c r="F137" s="708"/>
      <c r="G137" s="683"/>
      <c r="H137" s="708"/>
      <c r="I137" s="683"/>
      <c r="J137" s="708"/>
      <c r="K137" s="683"/>
      <c r="L137" s="708"/>
      <c r="O137" s="172"/>
      <c r="P137" s="172"/>
    </row>
    <row r="138" spans="1:16" s="151" customFormat="1" x14ac:dyDescent="0.3">
      <c r="A138" s="249"/>
      <c r="B138" s="724"/>
      <c r="C138" s="683"/>
      <c r="D138" s="708"/>
      <c r="E138" s="683"/>
      <c r="F138" s="708"/>
      <c r="G138" s="683"/>
      <c r="H138" s="708"/>
      <c r="I138" s="683"/>
      <c r="J138" s="708"/>
      <c r="K138" s="683"/>
      <c r="L138" s="708"/>
      <c r="O138" s="172"/>
      <c r="P138" s="172"/>
    </row>
    <row r="139" spans="1:16" s="151" customFormat="1" x14ac:dyDescent="0.3">
      <c r="A139" s="249"/>
      <c r="B139" s="720"/>
      <c r="C139" s="588"/>
      <c r="D139" s="709"/>
      <c r="E139" s="588"/>
      <c r="F139" s="709"/>
      <c r="G139" s="588"/>
      <c r="H139" s="709"/>
      <c r="I139" s="588"/>
      <c r="J139" s="709"/>
      <c r="K139" s="588"/>
      <c r="L139" s="709"/>
      <c r="O139" s="172"/>
      <c r="P139" s="172"/>
    </row>
    <row r="140" spans="1:16" s="151" customFormat="1" x14ac:dyDescent="0.3">
      <c r="A140" s="249"/>
      <c r="B140" s="719">
        <v>5</v>
      </c>
      <c r="C140" s="585"/>
      <c r="D140" s="707"/>
      <c r="E140" s="585"/>
      <c r="F140" s="707"/>
      <c r="G140" s="585"/>
      <c r="H140" s="707"/>
      <c r="I140" s="585"/>
      <c r="J140" s="707"/>
      <c r="K140" s="585"/>
      <c r="L140" s="707"/>
      <c r="O140" s="172"/>
      <c r="P140" s="172"/>
    </row>
    <row r="141" spans="1:16" s="151" customFormat="1" x14ac:dyDescent="0.3">
      <c r="A141" s="249"/>
      <c r="B141" s="724"/>
      <c r="C141" s="683"/>
      <c r="D141" s="708"/>
      <c r="E141" s="683"/>
      <c r="F141" s="708"/>
      <c r="G141" s="683"/>
      <c r="H141" s="708"/>
      <c r="I141" s="683"/>
      <c r="J141" s="708"/>
      <c r="K141" s="683"/>
      <c r="L141" s="708"/>
      <c r="O141" s="172"/>
      <c r="P141" s="172"/>
    </row>
    <row r="142" spans="1:16" s="151" customFormat="1" x14ac:dyDescent="0.3">
      <c r="A142" s="249"/>
      <c r="B142" s="724"/>
      <c r="C142" s="683"/>
      <c r="D142" s="708"/>
      <c r="E142" s="683"/>
      <c r="F142" s="708"/>
      <c r="G142" s="683"/>
      <c r="H142" s="708"/>
      <c r="I142" s="683"/>
      <c r="J142" s="708"/>
      <c r="K142" s="683"/>
      <c r="L142" s="708"/>
      <c r="O142" s="172"/>
      <c r="P142" s="172"/>
    </row>
    <row r="143" spans="1:16" s="151" customFormat="1" x14ac:dyDescent="0.3">
      <c r="A143" s="249"/>
      <c r="B143" s="724"/>
      <c r="C143" s="683"/>
      <c r="D143" s="708"/>
      <c r="E143" s="683"/>
      <c r="F143" s="708"/>
      <c r="G143" s="683"/>
      <c r="H143" s="708"/>
      <c r="I143" s="683"/>
      <c r="J143" s="708"/>
      <c r="K143" s="683"/>
      <c r="L143" s="708"/>
      <c r="O143" s="172"/>
      <c r="P143" s="172"/>
    </row>
    <row r="144" spans="1:16" s="151" customFormat="1" x14ac:dyDescent="0.3">
      <c r="A144" s="249"/>
      <c r="B144" s="724"/>
      <c r="C144" s="683"/>
      <c r="D144" s="708"/>
      <c r="E144" s="683"/>
      <c r="F144" s="708"/>
      <c r="G144" s="683"/>
      <c r="H144" s="708"/>
      <c r="I144" s="683"/>
      <c r="J144" s="708"/>
      <c r="K144" s="683"/>
      <c r="L144" s="708"/>
      <c r="O144" s="172"/>
      <c r="P144" s="172"/>
    </row>
    <row r="145" spans="1:16" s="151" customFormat="1" x14ac:dyDescent="0.3">
      <c r="A145" s="249"/>
      <c r="B145" s="724"/>
      <c r="C145" s="683"/>
      <c r="D145" s="708"/>
      <c r="E145" s="683"/>
      <c r="F145" s="708"/>
      <c r="G145" s="683"/>
      <c r="H145" s="708"/>
      <c r="I145" s="683"/>
      <c r="J145" s="708"/>
      <c r="K145" s="683"/>
      <c r="L145" s="708"/>
      <c r="O145" s="172"/>
      <c r="P145" s="172"/>
    </row>
    <row r="146" spans="1:16" s="151" customFormat="1" x14ac:dyDescent="0.3">
      <c r="A146" s="249"/>
      <c r="B146" s="724"/>
      <c r="C146" s="683"/>
      <c r="D146" s="708"/>
      <c r="E146" s="683"/>
      <c r="F146" s="708"/>
      <c r="G146" s="683"/>
      <c r="H146" s="708"/>
      <c r="I146" s="683"/>
      <c r="J146" s="708"/>
      <c r="K146" s="683"/>
      <c r="L146" s="708"/>
      <c r="O146" s="172"/>
      <c r="P146" s="172"/>
    </row>
    <row r="147" spans="1:16" s="151" customFormat="1" x14ac:dyDescent="0.3">
      <c r="A147" s="249"/>
      <c r="B147" s="724"/>
      <c r="C147" s="683"/>
      <c r="D147" s="708"/>
      <c r="E147" s="683"/>
      <c r="F147" s="708"/>
      <c r="G147" s="683"/>
      <c r="H147" s="708"/>
      <c r="I147" s="683"/>
      <c r="J147" s="708"/>
      <c r="K147" s="683"/>
      <c r="L147" s="708"/>
      <c r="O147" s="172"/>
      <c r="P147" s="172"/>
    </row>
    <row r="148" spans="1:16" s="151" customFormat="1" x14ac:dyDescent="0.3">
      <c r="A148" s="249"/>
      <c r="B148" s="724"/>
      <c r="C148" s="683"/>
      <c r="D148" s="708"/>
      <c r="E148" s="683"/>
      <c r="F148" s="708"/>
      <c r="G148" s="683"/>
      <c r="H148" s="708"/>
      <c r="I148" s="683"/>
      <c r="J148" s="708"/>
      <c r="K148" s="683"/>
      <c r="L148" s="708"/>
      <c r="O148" s="172"/>
      <c r="P148" s="172"/>
    </row>
    <row r="149" spans="1:16" s="151" customFormat="1" x14ac:dyDescent="0.3">
      <c r="A149" s="249"/>
      <c r="B149" s="720"/>
      <c r="C149" s="588"/>
      <c r="D149" s="709"/>
      <c r="E149" s="588"/>
      <c r="F149" s="709"/>
      <c r="G149" s="588"/>
      <c r="H149" s="709"/>
      <c r="I149" s="588"/>
      <c r="J149" s="709"/>
      <c r="K149" s="588"/>
      <c r="L149" s="709"/>
      <c r="O149" s="172"/>
      <c r="P149" s="172"/>
    </row>
    <row r="150" spans="1:16" s="176" customFormat="1" x14ac:dyDescent="0.3">
      <c r="A150" s="250"/>
      <c r="B150" s="276"/>
      <c r="C150" s="277"/>
      <c r="D150" s="277"/>
      <c r="E150" s="277"/>
      <c r="F150" s="277"/>
      <c r="G150" s="277"/>
      <c r="H150" s="277"/>
      <c r="I150" s="277"/>
      <c r="J150" s="277"/>
      <c r="K150" s="277"/>
      <c r="L150" s="278"/>
      <c r="O150" s="172"/>
      <c r="P150" s="172"/>
    </row>
    <row r="151" spans="1:16" s="3" customFormat="1" x14ac:dyDescent="0.3">
      <c r="A151" s="13"/>
      <c r="B151" s="680" t="s">
        <v>29</v>
      </c>
      <c r="C151" s="681"/>
      <c r="D151" s="681"/>
      <c r="E151" s="681"/>
      <c r="F151" s="681"/>
      <c r="G151" s="681"/>
      <c r="H151" s="681"/>
      <c r="I151" s="681"/>
      <c r="J151" s="681"/>
      <c r="K151" s="681"/>
      <c r="L151" s="682"/>
      <c r="M151" s="258"/>
      <c r="O151" s="170"/>
      <c r="P151" s="170"/>
    </row>
    <row r="152" spans="1:16" s="176" customFormat="1" x14ac:dyDescent="0.3">
      <c r="A152" s="250"/>
      <c r="B152" s="263"/>
      <c r="C152" s="264"/>
      <c r="D152" s="264"/>
      <c r="E152" s="264"/>
      <c r="F152" s="264"/>
      <c r="G152" s="264"/>
      <c r="H152" s="264"/>
      <c r="I152" s="264"/>
      <c r="J152" s="264"/>
      <c r="K152" s="264"/>
      <c r="L152" s="251"/>
      <c r="O152" s="172"/>
      <c r="P152" s="172"/>
    </row>
    <row r="153" spans="1:16" s="176" customFormat="1" ht="14.85" customHeight="1" x14ac:dyDescent="0.3">
      <c r="A153" s="250"/>
      <c r="B153" s="560" t="str">
        <f>IF(Intro!$G$21="English",O153,P153)</f>
        <v>Has your firm permanently closed or disposed of any facilities or assets affecting your production of the goods since January 1, 2023? If yes, indicate the date, location and reasons for such action.</v>
      </c>
      <c r="C153" s="561"/>
      <c r="D153" s="561"/>
      <c r="E153" s="561"/>
      <c r="F153" s="561"/>
      <c r="G153" s="561"/>
      <c r="H153" s="561"/>
      <c r="I153" s="561"/>
      <c r="J153" s="561"/>
      <c r="K153" s="561"/>
      <c r="L153" s="562"/>
      <c r="O153" s="172"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53" s="172"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row>
    <row r="154" spans="1:16" s="176" customFormat="1" x14ac:dyDescent="0.3">
      <c r="A154" s="250"/>
      <c r="B154" s="560"/>
      <c r="C154" s="561"/>
      <c r="D154" s="561"/>
      <c r="E154" s="561"/>
      <c r="F154" s="561"/>
      <c r="G154" s="561"/>
      <c r="H154" s="561"/>
      <c r="I154" s="561"/>
      <c r="J154" s="561"/>
      <c r="K154" s="561"/>
      <c r="L154" s="562"/>
      <c r="O154" s="172"/>
      <c r="P154" s="172"/>
    </row>
    <row r="155" spans="1:16" s="176" customFormat="1" x14ac:dyDescent="0.3">
      <c r="A155" s="250"/>
      <c r="B155" s="263"/>
      <c r="C155" s="264"/>
      <c r="D155" s="264"/>
      <c r="E155" s="264"/>
      <c r="F155" s="264"/>
      <c r="G155" s="264"/>
      <c r="H155" s="264"/>
      <c r="I155" s="264"/>
      <c r="J155" s="264"/>
      <c r="K155" s="264"/>
      <c r="L155" s="251"/>
      <c r="O155" s="172"/>
      <c r="P155" s="172"/>
    </row>
    <row r="156" spans="1:16" s="3" customFormat="1" x14ac:dyDescent="0.3">
      <c r="A156" s="13"/>
      <c r="B156" s="527"/>
      <c r="C156" s="528"/>
      <c r="D156" s="528"/>
      <c r="E156" s="528"/>
      <c r="F156" s="528"/>
      <c r="G156" s="528"/>
      <c r="H156" s="528"/>
      <c r="I156" s="528"/>
      <c r="J156" s="528"/>
      <c r="K156" s="528"/>
      <c r="L156" s="529"/>
      <c r="M156" s="176"/>
      <c r="O156" s="170"/>
      <c r="P156" s="170"/>
    </row>
    <row r="157" spans="1:16" s="3" customFormat="1" x14ac:dyDescent="0.3">
      <c r="A157" s="13"/>
      <c r="B157" s="527"/>
      <c r="C157" s="528"/>
      <c r="D157" s="528"/>
      <c r="E157" s="528"/>
      <c r="F157" s="528"/>
      <c r="G157" s="528"/>
      <c r="H157" s="528"/>
      <c r="I157" s="528"/>
      <c r="J157" s="528"/>
      <c r="K157" s="528"/>
      <c r="L157" s="529"/>
      <c r="M157" s="176"/>
      <c r="O157" s="170"/>
      <c r="P157" s="170"/>
    </row>
    <row r="158" spans="1:16" s="3" customFormat="1" x14ac:dyDescent="0.3">
      <c r="A158" s="13"/>
      <c r="B158" s="527"/>
      <c r="C158" s="528"/>
      <c r="D158" s="528"/>
      <c r="E158" s="528"/>
      <c r="F158" s="528"/>
      <c r="G158" s="528"/>
      <c r="H158" s="528"/>
      <c r="I158" s="528"/>
      <c r="J158" s="528"/>
      <c r="K158" s="528"/>
      <c r="L158" s="529"/>
      <c r="M158" s="176"/>
      <c r="O158" s="170"/>
      <c r="P158" s="170"/>
    </row>
    <row r="159" spans="1:16" s="3" customFormat="1" x14ac:dyDescent="0.3">
      <c r="A159" s="13"/>
      <c r="B159" s="527"/>
      <c r="C159" s="528"/>
      <c r="D159" s="528"/>
      <c r="E159" s="528"/>
      <c r="F159" s="528"/>
      <c r="G159" s="528"/>
      <c r="H159" s="528"/>
      <c r="I159" s="528"/>
      <c r="J159" s="528"/>
      <c r="K159" s="528"/>
      <c r="L159" s="529"/>
      <c r="M159" s="176"/>
      <c r="O159" s="170"/>
      <c r="P159" s="170"/>
    </row>
    <row r="160" spans="1:16" s="3" customFormat="1" x14ac:dyDescent="0.3">
      <c r="A160" s="13"/>
      <c r="B160" s="527"/>
      <c r="C160" s="528"/>
      <c r="D160" s="528"/>
      <c r="E160" s="528"/>
      <c r="F160" s="528"/>
      <c r="G160" s="528"/>
      <c r="H160" s="528"/>
      <c r="I160" s="528"/>
      <c r="J160" s="528"/>
      <c r="K160" s="528"/>
      <c r="L160" s="529"/>
      <c r="M160" s="176"/>
      <c r="O160" s="170"/>
      <c r="P160" s="170"/>
    </row>
    <row r="161" spans="1:16" s="3" customFormat="1" x14ac:dyDescent="0.3">
      <c r="A161" s="13"/>
      <c r="B161" s="527"/>
      <c r="C161" s="528"/>
      <c r="D161" s="528"/>
      <c r="E161" s="528"/>
      <c r="F161" s="528"/>
      <c r="G161" s="528"/>
      <c r="H161" s="528"/>
      <c r="I161" s="528"/>
      <c r="J161" s="528"/>
      <c r="K161" s="528"/>
      <c r="L161" s="529"/>
      <c r="M161" s="176"/>
      <c r="O161" s="170"/>
      <c r="P161" s="170"/>
    </row>
    <row r="162" spans="1:16" s="3" customFormat="1" x14ac:dyDescent="0.3">
      <c r="A162" s="13"/>
      <c r="B162" s="527"/>
      <c r="C162" s="528"/>
      <c r="D162" s="528"/>
      <c r="E162" s="528"/>
      <c r="F162" s="528"/>
      <c r="G162" s="528"/>
      <c r="H162" s="528"/>
      <c r="I162" s="528"/>
      <c r="J162" s="528"/>
      <c r="K162" s="528"/>
      <c r="L162" s="529"/>
      <c r="M162" s="176"/>
      <c r="O162" s="170"/>
      <c r="P162" s="170"/>
    </row>
    <row r="163" spans="1:16" s="3" customFormat="1" x14ac:dyDescent="0.3">
      <c r="A163" s="13"/>
      <c r="B163" s="527"/>
      <c r="C163" s="528"/>
      <c r="D163" s="528"/>
      <c r="E163" s="528"/>
      <c r="F163" s="528"/>
      <c r="G163" s="528"/>
      <c r="H163" s="528"/>
      <c r="I163" s="528"/>
      <c r="J163" s="528"/>
      <c r="K163" s="528"/>
      <c r="L163" s="529"/>
      <c r="M163" s="176"/>
      <c r="O163" s="170"/>
      <c r="P163" s="170"/>
    </row>
    <row r="164" spans="1:16" s="176" customFormat="1" x14ac:dyDescent="0.3">
      <c r="A164" s="250"/>
      <c r="B164" s="276"/>
      <c r="C164" s="277"/>
      <c r="D164" s="277"/>
      <c r="E164" s="277"/>
      <c r="F164" s="277"/>
      <c r="G164" s="277"/>
      <c r="H164" s="277"/>
      <c r="I164" s="277"/>
      <c r="J164" s="277"/>
      <c r="K164" s="277"/>
      <c r="L164" s="278"/>
      <c r="O164" s="172"/>
      <c r="P164" s="172"/>
    </row>
    <row r="165" spans="1:16" s="3" customFormat="1" x14ac:dyDescent="0.3">
      <c r="A165" s="13"/>
      <c r="B165" s="680" t="s">
        <v>31</v>
      </c>
      <c r="C165" s="681"/>
      <c r="D165" s="681"/>
      <c r="E165" s="681"/>
      <c r="F165" s="681"/>
      <c r="G165" s="681"/>
      <c r="H165" s="681"/>
      <c r="I165" s="681"/>
      <c r="J165" s="681"/>
      <c r="K165" s="681"/>
      <c r="L165" s="682"/>
      <c r="M165" s="258"/>
      <c r="O165" s="170"/>
      <c r="P165" s="170"/>
    </row>
    <row r="166" spans="1:16" s="176" customFormat="1" x14ac:dyDescent="0.3">
      <c r="A166" s="250"/>
      <c r="B166" s="263"/>
      <c r="C166" s="264"/>
      <c r="D166" s="264"/>
      <c r="E166" s="264"/>
      <c r="F166" s="264"/>
      <c r="G166" s="264"/>
      <c r="H166" s="264"/>
      <c r="I166" s="264"/>
      <c r="J166" s="264"/>
      <c r="K166" s="264"/>
      <c r="L166" s="251"/>
      <c r="O166" s="172"/>
      <c r="P166" s="172"/>
    </row>
    <row r="167" spans="1:16" s="176" customFormat="1" x14ac:dyDescent="0.3">
      <c r="A167" s="250"/>
      <c r="B167" s="677" t="str">
        <f>IF(Intro!$G$21="English",O167,P167)</f>
        <v>Describe your firm's production processes for the goods and provide flow charts illustrating the processes.</v>
      </c>
      <c r="C167" s="678"/>
      <c r="D167" s="678"/>
      <c r="E167" s="678"/>
      <c r="F167" s="678"/>
      <c r="G167" s="678"/>
      <c r="H167" s="678"/>
      <c r="I167" s="678"/>
      <c r="J167" s="678"/>
      <c r="K167" s="678"/>
      <c r="L167" s="679"/>
      <c r="O167" s="172" t="s">
        <v>266</v>
      </c>
      <c r="P167" s="172" t="s">
        <v>267</v>
      </c>
    </row>
    <row r="168" spans="1:16" s="176" customFormat="1" x14ac:dyDescent="0.3">
      <c r="A168" s="250"/>
      <c r="B168" s="263"/>
      <c r="C168" s="264"/>
      <c r="D168" s="264"/>
      <c r="E168" s="264"/>
      <c r="F168" s="264"/>
      <c r="G168" s="264"/>
      <c r="H168" s="264"/>
      <c r="I168" s="264"/>
      <c r="J168" s="264"/>
      <c r="K168" s="264"/>
      <c r="L168" s="251"/>
      <c r="O168" s="172"/>
      <c r="P168" s="172"/>
    </row>
    <row r="169" spans="1:16" s="3" customFormat="1" x14ac:dyDescent="0.3">
      <c r="A169" s="13"/>
      <c r="B169" s="527"/>
      <c r="C169" s="528"/>
      <c r="D169" s="528"/>
      <c r="E169" s="528"/>
      <c r="F169" s="528"/>
      <c r="G169" s="528"/>
      <c r="H169" s="528"/>
      <c r="I169" s="528"/>
      <c r="J169" s="528"/>
      <c r="K169" s="528"/>
      <c r="L169" s="529"/>
      <c r="M169" s="176"/>
      <c r="O169" s="170"/>
      <c r="P169" s="170"/>
    </row>
    <row r="170" spans="1:16" s="3" customFormat="1" x14ac:dyDescent="0.3">
      <c r="A170" s="13"/>
      <c r="B170" s="527"/>
      <c r="C170" s="528"/>
      <c r="D170" s="528"/>
      <c r="E170" s="528"/>
      <c r="F170" s="528"/>
      <c r="G170" s="528"/>
      <c r="H170" s="528"/>
      <c r="I170" s="528"/>
      <c r="J170" s="528"/>
      <c r="K170" s="528"/>
      <c r="L170" s="529"/>
      <c r="M170" s="176"/>
      <c r="O170" s="170"/>
      <c r="P170" s="170"/>
    </row>
    <row r="171" spans="1:16" s="3" customFormat="1" x14ac:dyDescent="0.3">
      <c r="A171" s="13"/>
      <c r="B171" s="527"/>
      <c r="C171" s="528"/>
      <c r="D171" s="528"/>
      <c r="E171" s="528"/>
      <c r="F171" s="528"/>
      <c r="G171" s="528"/>
      <c r="H171" s="528"/>
      <c r="I171" s="528"/>
      <c r="J171" s="528"/>
      <c r="K171" s="528"/>
      <c r="L171" s="529"/>
      <c r="M171" s="176"/>
      <c r="O171" s="170"/>
      <c r="P171" s="170"/>
    </row>
    <row r="172" spans="1:16" s="3" customFormat="1" x14ac:dyDescent="0.3">
      <c r="A172" s="13"/>
      <c r="B172" s="527"/>
      <c r="C172" s="528"/>
      <c r="D172" s="528"/>
      <c r="E172" s="528"/>
      <c r="F172" s="528"/>
      <c r="G172" s="528"/>
      <c r="H172" s="528"/>
      <c r="I172" s="528"/>
      <c r="J172" s="528"/>
      <c r="K172" s="528"/>
      <c r="L172" s="529"/>
      <c r="M172" s="176"/>
      <c r="O172" s="170"/>
      <c r="P172" s="170"/>
    </row>
    <row r="173" spans="1:16" s="3" customFormat="1" x14ac:dyDescent="0.3">
      <c r="A173" s="13"/>
      <c r="B173" s="527"/>
      <c r="C173" s="528"/>
      <c r="D173" s="528"/>
      <c r="E173" s="528"/>
      <c r="F173" s="528"/>
      <c r="G173" s="528"/>
      <c r="H173" s="528"/>
      <c r="I173" s="528"/>
      <c r="J173" s="528"/>
      <c r="K173" s="528"/>
      <c r="L173" s="529"/>
      <c r="M173" s="176"/>
      <c r="O173" s="170"/>
      <c r="P173" s="170"/>
    </row>
    <row r="174" spans="1:16" s="3" customFormat="1" x14ac:dyDescent="0.3">
      <c r="A174" s="13"/>
      <c r="B174" s="527"/>
      <c r="C174" s="528"/>
      <c r="D174" s="528"/>
      <c r="E174" s="528"/>
      <c r="F174" s="528"/>
      <c r="G174" s="528"/>
      <c r="H174" s="528"/>
      <c r="I174" s="528"/>
      <c r="J174" s="528"/>
      <c r="K174" s="528"/>
      <c r="L174" s="529"/>
      <c r="M174" s="176"/>
      <c r="O174" s="170"/>
      <c r="P174" s="170"/>
    </row>
    <row r="175" spans="1:16" s="3" customFormat="1" x14ac:dyDescent="0.3">
      <c r="A175" s="13"/>
      <c r="B175" s="527"/>
      <c r="C175" s="528"/>
      <c r="D175" s="528"/>
      <c r="E175" s="528"/>
      <c r="F175" s="528"/>
      <c r="G175" s="528"/>
      <c r="H175" s="528"/>
      <c r="I175" s="528"/>
      <c r="J175" s="528"/>
      <c r="K175" s="528"/>
      <c r="L175" s="529"/>
      <c r="M175" s="176"/>
      <c r="O175" s="170"/>
      <c r="P175" s="170"/>
    </row>
    <row r="176" spans="1:16" s="3" customFormat="1" x14ac:dyDescent="0.3">
      <c r="A176" s="13"/>
      <c r="B176" s="527"/>
      <c r="C176" s="528"/>
      <c r="D176" s="528"/>
      <c r="E176" s="528"/>
      <c r="F176" s="528"/>
      <c r="G176" s="528"/>
      <c r="H176" s="528"/>
      <c r="I176" s="528"/>
      <c r="J176" s="528"/>
      <c r="K176" s="528"/>
      <c r="L176" s="529"/>
      <c r="M176" s="176"/>
      <c r="O176" s="170"/>
      <c r="P176" s="170"/>
    </row>
    <row r="177" spans="1:16" s="176" customFormat="1" x14ac:dyDescent="0.3">
      <c r="A177" s="250"/>
      <c r="B177" s="276"/>
      <c r="C177" s="277"/>
      <c r="D177" s="277"/>
      <c r="E177" s="277"/>
      <c r="F177" s="277"/>
      <c r="G177" s="277"/>
      <c r="H177" s="277"/>
      <c r="I177" s="277"/>
      <c r="J177" s="277"/>
      <c r="K177" s="277"/>
      <c r="L177" s="278"/>
      <c r="O177" s="172"/>
      <c r="P177" s="172"/>
    </row>
    <row r="178" spans="1:16" s="3" customFormat="1" x14ac:dyDescent="0.3">
      <c r="A178" s="12"/>
      <c r="B178" s="680" t="s">
        <v>32</v>
      </c>
      <c r="C178" s="681"/>
      <c r="D178" s="681"/>
      <c r="E178" s="681"/>
      <c r="F178" s="681"/>
      <c r="G178" s="681"/>
      <c r="H178" s="681"/>
      <c r="I178" s="681"/>
      <c r="J178" s="681"/>
      <c r="K178" s="681"/>
      <c r="L178" s="682"/>
      <c r="M178" s="258"/>
    </row>
    <row r="179" spans="1:16" s="151" customFormat="1" x14ac:dyDescent="0.3">
      <c r="A179" s="249"/>
      <c r="B179" s="208"/>
      <c r="C179" s="202"/>
      <c r="D179" s="202"/>
      <c r="E179" s="202"/>
      <c r="F179" s="202"/>
      <c r="G179" s="202"/>
      <c r="H179" s="202"/>
      <c r="I179" s="202"/>
      <c r="J179" s="202"/>
      <c r="K179" s="202"/>
      <c r="L179" s="203"/>
    </row>
    <row r="180" spans="1:16" s="10" customFormat="1" x14ac:dyDescent="0.3">
      <c r="A180" s="12"/>
      <c r="B180" s="560" t="str">
        <f>IF(Intro!$G$21="English",O180,P180)</f>
        <v>List the top three direct materials used in your firm's production of the goods by value.</v>
      </c>
      <c r="C180" s="561"/>
      <c r="D180" s="561"/>
      <c r="E180" s="561"/>
      <c r="F180" s="561"/>
      <c r="G180" s="561"/>
      <c r="H180" s="561"/>
      <c r="I180" s="561"/>
      <c r="J180" s="561"/>
      <c r="K180" s="561"/>
      <c r="L180" s="562"/>
      <c r="O180" s="11" t="s">
        <v>157</v>
      </c>
      <c r="P180" s="10" t="s">
        <v>158</v>
      </c>
    </row>
    <row r="181" spans="1:16" s="10" customFormat="1" x14ac:dyDescent="0.3">
      <c r="A181" s="12"/>
      <c r="B181" s="219"/>
      <c r="C181" s="220"/>
      <c r="D181" s="28"/>
      <c r="E181" s="29"/>
      <c r="F181" s="29"/>
      <c r="G181" s="29"/>
      <c r="H181" s="29"/>
      <c r="I181" s="29"/>
      <c r="J181" s="29"/>
      <c r="K181" s="29"/>
      <c r="L181" s="30"/>
      <c r="O181" s="11"/>
    </row>
    <row r="182" spans="1:16" s="10" customFormat="1" ht="14.1" customHeight="1" x14ac:dyDescent="0.3">
      <c r="A182" s="12"/>
      <c r="B182" s="725" t="str">
        <f>IF(Intro!$G$21="English",O182,P182)</f>
        <v>Direct material used 1</v>
      </c>
      <c r="C182" s="726"/>
      <c r="D182" s="727"/>
      <c r="E182" s="728"/>
      <c r="F182" s="728"/>
      <c r="G182" s="728"/>
      <c r="H182" s="728"/>
      <c r="I182" s="728"/>
      <c r="J182" s="728"/>
      <c r="K182" s="729"/>
      <c r="L182" s="30"/>
      <c r="O182" s="11" t="s">
        <v>159</v>
      </c>
      <c r="P182" s="10" t="s">
        <v>160</v>
      </c>
    </row>
    <row r="183" spans="1:16" s="10" customFormat="1" ht="14.1" customHeight="1" x14ac:dyDescent="0.3">
      <c r="A183" s="12"/>
      <c r="B183" s="725" t="str">
        <f>IF(Intro!$G$21="English",O183,P183)</f>
        <v>Direct material used 2</v>
      </c>
      <c r="C183" s="726"/>
      <c r="D183" s="727"/>
      <c r="E183" s="728"/>
      <c r="F183" s="728"/>
      <c r="G183" s="728"/>
      <c r="H183" s="728"/>
      <c r="I183" s="728"/>
      <c r="J183" s="728"/>
      <c r="K183" s="729"/>
      <c r="L183" s="30"/>
      <c r="O183" s="11" t="s">
        <v>161</v>
      </c>
      <c r="P183" s="10" t="s">
        <v>162</v>
      </c>
    </row>
    <row r="184" spans="1:16" s="10" customFormat="1" ht="14.1" customHeight="1" x14ac:dyDescent="0.3">
      <c r="A184" s="12"/>
      <c r="B184" s="725" t="str">
        <f>IF(Intro!$G$21="English",O184,P184)</f>
        <v>Direct material used 3</v>
      </c>
      <c r="C184" s="726"/>
      <c r="D184" s="727"/>
      <c r="E184" s="728"/>
      <c r="F184" s="728"/>
      <c r="G184" s="728"/>
      <c r="H184" s="728"/>
      <c r="I184" s="728"/>
      <c r="J184" s="728"/>
      <c r="K184" s="729"/>
      <c r="L184" s="30"/>
      <c r="O184" s="11" t="s">
        <v>163</v>
      </c>
      <c r="P184" s="10" t="s">
        <v>164</v>
      </c>
    </row>
    <row r="185" spans="1:16" s="10" customFormat="1" x14ac:dyDescent="0.3">
      <c r="A185" s="12"/>
      <c r="B185" s="219"/>
      <c r="C185" s="220"/>
      <c r="D185" s="28"/>
      <c r="E185" s="29"/>
      <c r="F185" s="29"/>
      <c r="G185" s="29"/>
      <c r="H185" s="29"/>
      <c r="I185" s="29"/>
      <c r="J185" s="29"/>
      <c r="K185" s="29"/>
      <c r="L185" s="30"/>
      <c r="O185" s="11"/>
    </row>
    <row r="186" spans="1:16" s="3" customFormat="1" x14ac:dyDescent="0.3">
      <c r="A186" s="13"/>
      <c r="B186" s="680" t="s">
        <v>33</v>
      </c>
      <c r="C186" s="681"/>
      <c r="D186" s="681"/>
      <c r="E186" s="681"/>
      <c r="F186" s="681"/>
      <c r="G186" s="681"/>
      <c r="H186" s="681"/>
      <c r="I186" s="681"/>
      <c r="J186" s="681"/>
      <c r="K186" s="681"/>
      <c r="L186" s="682"/>
      <c r="M186" s="258"/>
      <c r="O186" s="170"/>
      <c r="P186" s="170"/>
    </row>
    <row r="187" spans="1:16" s="176" customFormat="1" x14ac:dyDescent="0.3">
      <c r="A187" s="250"/>
      <c r="B187" s="263"/>
      <c r="C187" s="264"/>
      <c r="D187" s="264"/>
      <c r="E187" s="264"/>
      <c r="F187" s="264"/>
      <c r="G187" s="264"/>
      <c r="H187" s="264"/>
      <c r="I187" s="264"/>
      <c r="J187" s="264"/>
      <c r="K187" s="264"/>
      <c r="L187" s="251"/>
      <c r="O187" s="172"/>
      <c r="P187" s="172"/>
    </row>
    <row r="188" spans="1:16" s="176" customFormat="1" x14ac:dyDescent="0.3">
      <c r="A188" s="250"/>
      <c r="B188" s="677" t="str">
        <f>IF(Intro!$G$21="English",O188,P188)</f>
        <v>What publications or indices does your firm use to track the prices of direct materials used in the production of the goods?</v>
      </c>
      <c r="C188" s="678"/>
      <c r="D188" s="678"/>
      <c r="E188" s="678"/>
      <c r="F188" s="678"/>
      <c r="G188" s="678"/>
      <c r="H188" s="678"/>
      <c r="I188" s="678"/>
      <c r="J188" s="678"/>
      <c r="K188" s="678"/>
      <c r="L188" s="679"/>
      <c r="O188" s="172" t="s">
        <v>330</v>
      </c>
      <c r="P188" s="172" t="s">
        <v>331</v>
      </c>
    </row>
    <row r="189" spans="1:16" s="176" customFormat="1" x14ac:dyDescent="0.3">
      <c r="A189" s="250"/>
      <c r="B189" s="263"/>
      <c r="C189" s="264"/>
      <c r="D189" s="264"/>
      <c r="E189" s="264"/>
      <c r="F189" s="264"/>
      <c r="G189" s="264"/>
      <c r="H189" s="264"/>
      <c r="I189" s="264"/>
      <c r="J189" s="264"/>
      <c r="K189" s="264"/>
      <c r="L189" s="251"/>
      <c r="O189" s="172"/>
      <c r="P189" s="172"/>
    </row>
    <row r="190" spans="1:16" s="3" customFormat="1" x14ac:dyDescent="0.3">
      <c r="A190" s="13"/>
      <c r="B190" s="527"/>
      <c r="C190" s="528"/>
      <c r="D190" s="528"/>
      <c r="E190" s="528"/>
      <c r="F190" s="528"/>
      <c r="G190" s="528"/>
      <c r="H190" s="528"/>
      <c r="I190" s="528"/>
      <c r="J190" s="528"/>
      <c r="K190" s="528"/>
      <c r="L190" s="529"/>
      <c r="M190" s="176"/>
      <c r="O190" s="170"/>
      <c r="P190" s="170"/>
    </row>
    <row r="191" spans="1:16" s="3" customFormat="1" x14ac:dyDescent="0.3">
      <c r="A191" s="13"/>
      <c r="B191" s="527"/>
      <c r="C191" s="528"/>
      <c r="D191" s="528"/>
      <c r="E191" s="528"/>
      <c r="F191" s="528"/>
      <c r="G191" s="528"/>
      <c r="H191" s="528"/>
      <c r="I191" s="528"/>
      <c r="J191" s="528"/>
      <c r="K191" s="528"/>
      <c r="L191" s="529"/>
      <c r="M191" s="176"/>
      <c r="O191" s="170"/>
      <c r="P191" s="170"/>
    </row>
    <row r="192" spans="1:16" s="3" customFormat="1" x14ac:dyDescent="0.3">
      <c r="A192" s="13"/>
      <c r="B192" s="527"/>
      <c r="C192" s="528"/>
      <c r="D192" s="528"/>
      <c r="E192" s="528"/>
      <c r="F192" s="528"/>
      <c r="G192" s="528"/>
      <c r="H192" s="528"/>
      <c r="I192" s="528"/>
      <c r="J192" s="528"/>
      <c r="K192" s="528"/>
      <c r="L192" s="529"/>
      <c r="M192" s="176"/>
      <c r="O192" s="170"/>
      <c r="P192" s="170"/>
    </row>
    <row r="193" spans="1:16" s="3" customFormat="1" x14ac:dyDescent="0.3">
      <c r="A193" s="13"/>
      <c r="B193" s="527"/>
      <c r="C193" s="528"/>
      <c r="D193" s="528"/>
      <c r="E193" s="528"/>
      <c r="F193" s="528"/>
      <c r="G193" s="528"/>
      <c r="H193" s="528"/>
      <c r="I193" s="528"/>
      <c r="J193" s="528"/>
      <c r="K193" s="528"/>
      <c r="L193" s="529"/>
      <c r="M193" s="176"/>
      <c r="O193" s="170"/>
      <c r="P193" s="170"/>
    </row>
    <row r="194" spans="1:16" s="3" customFormat="1" x14ac:dyDescent="0.3">
      <c r="A194" s="13"/>
      <c r="B194" s="527"/>
      <c r="C194" s="528"/>
      <c r="D194" s="528"/>
      <c r="E194" s="528"/>
      <c r="F194" s="528"/>
      <c r="G194" s="528"/>
      <c r="H194" s="528"/>
      <c r="I194" s="528"/>
      <c r="J194" s="528"/>
      <c r="K194" s="528"/>
      <c r="L194" s="529"/>
      <c r="M194" s="176"/>
      <c r="O194" s="170"/>
      <c r="P194" s="170"/>
    </row>
    <row r="195" spans="1:16" s="3" customFormat="1" x14ac:dyDescent="0.3">
      <c r="A195" s="13"/>
      <c r="B195" s="527"/>
      <c r="C195" s="528"/>
      <c r="D195" s="528"/>
      <c r="E195" s="528"/>
      <c r="F195" s="528"/>
      <c r="G195" s="528"/>
      <c r="H195" s="528"/>
      <c r="I195" s="528"/>
      <c r="J195" s="528"/>
      <c r="K195" s="528"/>
      <c r="L195" s="529"/>
      <c r="M195" s="176"/>
      <c r="O195" s="170"/>
      <c r="P195" s="170"/>
    </row>
    <row r="196" spans="1:16" s="3" customFormat="1" x14ac:dyDescent="0.3">
      <c r="A196" s="13"/>
      <c r="B196" s="527"/>
      <c r="C196" s="528"/>
      <c r="D196" s="528"/>
      <c r="E196" s="528"/>
      <c r="F196" s="528"/>
      <c r="G196" s="528"/>
      <c r="H196" s="528"/>
      <c r="I196" s="528"/>
      <c r="J196" s="528"/>
      <c r="K196" s="528"/>
      <c r="L196" s="529"/>
      <c r="M196" s="176"/>
      <c r="O196" s="170"/>
      <c r="P196" s="170"/>
    </row>
    <row r="197" spans="1:16" s="3" customFormat="1" x14ac:dyDescent="0.3">
      <c r="A197" s="13"/>
      <c r="B197" s="527"/>
      <c r="C197" s="528"/>
      <c r="D197" s="528"/>
      <c r="E197" s="528"/>
      <c r="F197" s="528"/>
      <c r="G197" s="528"/>
      <c r="H197" s="528"/>
      <c r="I197" s="528"/>
      <c r="J197" s="528"/>
      <c r="K197" s="528"/>
      <c r="L197" s="529"/>
      <c r="M197" s="176"/>
      <c r="O197" s="170"/>
      <c r="P197" s="170"/>
    </row>
    <row r="198" spans="1:16" s="176" customFormat="1" x14ac:dyDescent="0.3">
      <c r="A198" s="250"/>
      <c r="B198" s="276"/>
      <c r="C198" s="277"/>
      <c r="D198" s="277"/>
      <c r="E198" s="277"/>
      <c r="F198" s="277"/>
      <c r="G198" s="277"/>
      <c r="H198" s="277"/>
      <c r="I198" s="277"/>
      <c r="J198" s="277"/>
      <c r="K198" s="277"/>
      <c r="L198" s="278"/>
      <c r="O198" s="172"/>
      <c r="P198" s="172"/>
    </row>
    <row r="199" spans="1:16" s="3" customFormat="1" x14ac:dyDescent="0.3">
      <c r="A199" s="13"/>
      <c r="B199" s="680" t="s">
        <v>34</v>
      </c>
      <c r="C199" s="681"/>
      <c r="D199" s="681"/>
      <c r="E199" s="681"/>
      <c r="F199" s="681"/>
      <c r="G199" s="681"/>
      <c r="H199" s="681"/>
      <c r="I199" s="681"/>
      <c r="J199" s="681"/>
      <c r="K199" s="681"/>
      <c r="L199" s="682"/>
      <c r="M199" s="258"/>
      <c r="O199" s="170"/>
      <c r="P199" s="170"/>
    </row>
    <row r="200" spans="1:16" s="176" customFormat="1" x14ac:dyDescent="0.3">
      <c r="A200" s="250"/>
      <c r="B200" s="263"/>
      <c r="C200" s="264"/>
      <c r="D200" s="264"/>
      <c r="E200" s="264"/>
      <c r="F200" s="264"/>
      <c r="G200" s="264"/>
      <c r="H200" s="264"/>
      <c r="I200" s="264"/>
      <c r="J200" s="264"/>
      <c r="K200" s="264"/>
      <c r="L200" s="251"/>
      <c r="O200" s="172"/>
      <c r="P200" s="172"/>
    </row>
    <row r="201" spans="1:16" s="176" customFormat="1" x14ac:dyDescent="0.3">
      <c r="A201" s="250"/>
      <c r="B201" s="677" t="str">
        <f>IF(Intro!$G$21="English",O201,P201)</f>
        <v>Provide details if your firm has changed the product mix of the goods produced since January 1, 2023.</v>
      </c>
      <c r="C201" s="678"/>
      <c r="D201" s="678"/>
      <c r="E201" s="678"/>
      <c r="F201" s="678"/>
      <c r="G201" s="678"/>
      <c r="H201" s="678"/>
      <c r="I201" s="678"/>
      <c r="J201" s="678"/>
      <c r="K201" s="678"/>
      <c r="L201" s="679"/>
      <c r="O201" s="172" t="str">
        <f>"Provide details if your firm has changed the product mix of the goods produced since January 1, "&amp;Variables!B6&amp;"."</f>
        <v>Provide details if your firm has changed the product mix of the goods produced since January 1, 2023.</v>
      </c>
      <c r="P201" s="172" t="str">
        <f>"Fournissez des détails si votre entreprise a modifié la gamme de marchandises qu'elle produit depuis le 1er janvier "&amp;Variables!B6&amp;"."</f>
        <v>Fournissez des détails si votre entreprise a modifié la gamme de marchandises qu'elle produit depuis le 1er janvier 2023.</v>
      </c>
    </row>
    <row r="202" spans="1:16" s="176" customFormat="1" x14ac:dyDescent="0.3">
      <c r="A202" s="250"/>
      <c r="B202" s="263"/>
      <c r="C202" s="264"/>
      <c r="D202" s="264"/>
      <c r="E202" s="264"/>
      <c r="F202" s="264"/>
      <c r="G202" s="264"/>
      <c r="H202" s="264"/>
      <c r="I202" s="264"/>
      <c r="J202" s="264"/>
      <c r="K202" s="264"/>
      <c r="L202" s="251"/>
      <c r="O202" s="172"/>
      <c r="P202" s="172"/>
    </row>
    <row r="203" spans="1:16" s="3" customFormat="1" x14ac:dyDescent="0.3">
      <c r="A203" s="13"/>
      <c r="B203" s="527"/>
      <c r="C203" s="528"/>
      <c r="D203" s="528"/>
      <c r="E203" s="528"/>
      <c r="F203" s="528"/>
      <c r="G203" s="528"/>
      <c r="H203" s="528"/>
      <c r="I203" s="528"/>
      <c r="J203" s="528"/>
      <c r="K203" s="528"/>
      <c r="L203" s="529"/>
      <c r="M203" s="176"/>
      <c r="O203" s="170"/>
      <c r="P203" s="170"/>
    </row>
    <row r="204" spans="1:16" s="3" customFormat="1" x14ac:dyDescent="0.3">
      <c r="A204" s="13"/>
      <c r="B204" s="527"/>
      <c r="C204" s="528"/>
      <c r="D204" s="528"/>
      <c r="E204" s="528"/>
      <c r="F204" s="528"/>
      <c r="G204" s="528"/>
      <c r="H204" s="528"/>
      <c r="I204" s="528"/>
      <c r="J204" s="528"/>
      <c r="K204" s="528"/>
      <c r="L204" s="529"/>
      <c r="M204" s="176"/>
      <c r="O204" s="170"/>
      <c r="P204" s="170"/>
    </row>
    <row r="205" spans="1:16" s="3" customFormat="1" x14ac:dyDescent="0.3">
      <c r="A205" s="13"/>
      <c r="B205" s="527"/>
      <c r="C205" s="528"/>
      <c r="D205" s="528"/>
      <c r="E205" s="528"/>
      <c r="F205" s="528"/>
      <c r="G205" s="528"/>
      <c r="H205" s="528"/>
      <c r="I205" s="528"/>
      <c r="J205" s="528"/>
      <c r="K205" s="528"/>
      <c r="L205" s="529"/>
      <c r="M205" s="176"/>
      <c r="O205" s="170"/>
      <c r="P205" s="170"/>
    </row>
    <row r="206" spans="1:16" s="3" customFormat="1" x14ac:dyDescent="0.3">
      <c r="A206" s="13"/>
      <c r="B206" s="527"/>
      <c r="C206" s="528"/>
      <c r="D206" s="528"/>
      <c r="E206" s="528"/>
      <c r="F206" s="528"/>
      <c r="G206" s="528"/>
      <c r="H206" s="528"/>
      <c r="I206" s="528"/>
      <c r="J206" s="528"/>
      <c r="K206" s="528"/>
      <c r="L206" s="529"/>
      <c r="M206" s="176"/>
      <c r="O206" s="170"/>
      <c r="P206" s="170"/>
    </row>
    <row r="207" spans="1:16" s="3" customFormat="1" x14ac:dyDescent="0.3">
      <c r="A207" s="13"/>
      <c r="B207" s="527"/>
      <c r="C207" s="528"/>
      <c r="D207" s="528"/>
      <c r="E207" s="528"/>
      <c r="F207" s="528"/>
      <c r="G207" s="528"/>
      <c r="H207" s="528"/>
      <c r="I207" s="528"/>
      <c r="J207" s="528"/>
      <c r="K207" s="528"/>
      <c r="L207" s="529"/>
      <c r="M207" s="176"/>
      <c r="O207" s="170"/>
      <c r="P207" s="170"/>
    </row>
    <row r="208" spans="1:16" s="3" customFormat="1" x14ac:dyDescent="0.3">
      <c r="A208" s="13"/>
      <c r="B208" s="527"/>
      <c r="C208" s="528"/>
      <c r="D208" s="528"/>
      <c r="E208" s="528"/>
      <c r="F208" s="528"/>
      <c r="G208" s="528"/>
      <c r="H208" s="528"/>
      <c r="I208" s="528"/>
      <c r="J208" s="528"/>
      <c r="K208" s="528"/>
      <c r="L208" s="529"/>
      <c r="M208" s="176"/>
      <c r="O208" s="170"/>
      <c r="P208" s="170"/>
    </row>
    <row r="209" spans="1:16" s="3" customFormat="1" x14ac:dyDescent="0.3">
      <c r="A209" s="13"/>
      <c r="B209" s="527"/>
      <c r="C209" s="528"/>
      <c r="D209" s="528"/>
      <c r="E209" s="528"/>
      <c r="F209" s="528"/>
      <c r="G209" s="528"/>
      <c r="H209" s="528"/>
      <c r="I209" s="528"/>
      <c r="J209" s="528"/>
      <c r="K209" s="528"/>
      <c r="L209" s="529"/>
      <c r="M209" s="176"/>
      <c r="O209" s="170"/>
      <c r="P209" s="170"/>
    </row>
    <row r="210" spans="1:16" s="3" customFormat="1" x14ac:dyDescent="0.3">
      <c r="A210" s="13"/>
      <c r="B210" s="527"/>
      <c r="C210" s="528"/>
      <c r="D210" s="528"/>
      <c r="E210" s="528"/>
      <c r="F210" s="528"/>
      <c r="G210" s="528"/>
      <c r="H210" s="528"/>
      <c r="I210" s="528"/>
      <c r="J210" s="528"/>
      <c r="K210" s="528"/>
      <c r="L210" s="529"/>
      <c r="M210" s="176"/>
      <c r="O210" s="170"/>
      <c r="P210" s="170"/>
    </row>
    <row r="211" spans="1:16" s="176" customFormat="1" x14ac:dyDescent="0.3">
      <c r="A211" s="250"/>
      <c r="B211" s="276"/>
      <c r="C211" s="277"/>
      <c r="D211" s="277"/>
      <c r="E211" s="277"/>
      <c r="F211" s="277"/>
      <c r="G211" s="277"/>
      <c r="H211" s="277"/>
      <c r="I211" s="277"/>
      <c r="J211" s="277"/>
      <c r="K211" s="277"/>
      <c r="L211" s="278"/>
      <c r="O211" s="172"/>
      <c r="P211" s="172"/>
    </row>
    <row r="212" spans="1:16" x14ac:dyDescent="0.3">
      <c r="B212" s="44"/>
      <c r="L212" s="45"/>
    </row>
    <row r="213" spans="1:16" x14ac:dyDescent="0.3">
      <c r="B213" s="686" t="str">
        <f>IF(Intro!$G$21="English",O213,P213)</f>
        <v>MARKET CHARACTERISTICS OF THE GOODS</v>
      </c>
      <c r="C213" s="687"/>
      <c r="D213" s="687"/>
      <c r="E213" s="687"/>
      <c r="F213" s="687"/>
      <c r="G213" s="687"/>
      <c r="H213" s="687"/>
      <c r="I213" s="687"/>
      <c r="J213" s="687"/>
      <c r="K213" s="687"/>
      <c r="L213" s="688"/>
      <c r="M213" s="176"/>
      <c r="O213" s="233" t="s">
        <v>577</v>
      </c>
      <c r="P213" s="233" t="s">
        <v>578</v>
      </c>
    </row>
    <row r="214" spans="1:16" s="3" customFormat="1" x14ac:dyDescent="0.3">
      <c r="A214" s="13"/>
      <c r="B214" s="680" t="s">
        <v>35</v>
      </c>
      <c r="C214" s="681"/>
      <c r="D214" s="681"/>
      <c r="E214" s="681"/>
      <c r="F214" s="681"/>
      <c r="G214" s="681"/>
      <c r="H214" s="681"/>
      <c r="I214" s="681"/>
      <c r="J214" s="681"/>
      <c r="K214" s="681"/>
      <c r="L214" s="682"/>
      <c r="M214" s="258"/>
      <c r="O214" s="170"/>
      <c r="P214" s="170"/>
    </row>
    <row r="215" spans="1:16" s="161" customFormat="1" x14ac:dyDescent="0.3">
      <c r="A215" s="247"/>
      <c r="B215" s="279"/>
      <c r="C215" s="280"/>
      <c r="D215" s="280"/>
      <c r="E215" s="280"/>
      <c r="F215" s="280"/>
      <c r="G215" s="280"/>
      <c r="H215" s="280"/>
      <c r="I215" s="280"/>
      <c r="J215" s="280"/>
      <c r="K215" s="280"/>
      <c r="L215" s="281"/>
      <c r="O215" s="173"/>
      <c r="P215" s="173"/>
    </row>
    <row r="216" spans="1:16" s="161" customFormat="1" x14ac:dyDescent="0.3">
      <c r="A216" s="247"/>
      <c r="B216" s="721" t="str">
        <f>IF(Intro!$G$21="English",O216,P216)</f>
        <v>Indicate the primary industries of your customers of the goods.</v>
      </c>
      <c r="C216" s="722"/>
      <c r="D216" s="722"/>
      <c r="E216" s="722"/>
      <c r="F216" s="722"/>
      <c r="G216" s="722"/>
      <c r="H216" s="722"/>
      <c r="I216" s="722"/>
      <c r="J216" s="722"/>
      <c r="K216" s="722"/>
      <c r="L216" s="723"/>
      <c r="O216" s="173" t="s">
        <v>282</v>
      </c>
      <c r="P216" s="173" t="s">
        <v>283</v>
      </c>
    </row>
    <row r="217" spans="1:16" s="161" customFormat="1" x14ac:dyDescent="0.3">
      <c r="A217" s="247"/>
      <c r="B217" s="279"/>
      <c r="C217" s="280"/>
      <c r="D217" s="280"/>
      <c r="E217" s="280"/>
      <c r="F217" s="280"/>
      <c r="G217" s="280"/>
      <c r="H217" s="280"/>
      <c r="I217" s="280"/>
      <c r="J217" s="280"/>
      <c r="K217" s="280"/>
      <c r="L217" s="281"/>
      <c r="O217" s="173"/>
      <c r="P217" s="173"/>
    </row>
    <row r="218" spans="1:16" s="150" customFormat="1" x14ac:dyDescent="0.3">
      <c r="A218" s="41"/>
      <c r="B218" s="697" t="str">
        <f>IF(Intro!$G$21="English",O218,P218)</f>
        <v xml:space="preserve">Primary Industry 1 </v>
      </c>
      <c r="C218" s="698"/>
      <c r="D218" s="699"/>
      <c r="E218" s="585"/>
      <c r="F218" s="586"/>
      <c r="G218" s="586"/>
      <c r="H218" s="586"/>
      <c r="I218" s="586"/>
      <c r="J218" s="586"/>
      <c r="K218" s="586"/>
      <c r="L218" s="587"/>
      <c r="O218" s="173" t="s">
        <v>284</v>
      </c>
      <c r="P218" s="173" t="s">
        <v>285</v>
      </c>
    </row>
    <row r="219" spans="1:16" s="150" customFormat="1" x14ac:dyDescent="0.3">
      <c r="A219" s="41"/>
      <c r="B219" s="524"/>
      <c r="C219" s="700"/>
      <c r="D219" s="701"/>
      <c r="E219" s="683"/>
      <c r="F219" s="684"/>
      <c r="G219" s="684"/>
      <c r="H219" s="684"/>
      <c r="I219" s="684"/>
      <c r="J219" s="684"/>
      <c r="K219" s="684"/>
      <c r="L219" s="685"/>
      <c r="O219" s="173"/>
      <c r="P219" s="173"/>
    </row>
    <row r="220" spans="1:16" s="150" customFormat="1" x14ac:dyDescent="0.3">
      <c r="A220" s="41"/>
      <c r="B220" s="524"/>
      <c r="C220" s="700"/>
      <c r="D220" s="701"/>
      <c r="E220" s="683"/>
      <c r="F220" s="684"/>
      <c r="G220" s="684"/>
      <c r="H220" s="684"/>
      <c r="I220" s="684"/>
      <c r="J220" s="684"/>
      <c r="K220" s="684"/>
      <c r="L220" s="685"/>
      <c r="O220" s="173"/>
      <c r="P220" s="173"/>
    </row>
    <row r="221" spans="1:16" s="150" customFormat="1" x14ac:dyDescent="0.3">
      <c r="A221" s="41"/>
      <c r="B221" s="524"/>
      <c r="C221" s="700"/>
      <c r="D221" s="701"/>
      <c r="E221" s="683"/>
      <c r="F221" s="684"/>
      <c r="G221" s="684"/>
      <c r="H221" s="684"/>
      <c r="I221" s="684"/>
      <c r="J221" s="684"/>
      <c r="K221" s="684"/>
      <c r="L221" s="685"/>
      <c r="O221" s="173"/>
      <c r="P221" s="173"/>
    </row>
    <row r="222" spans="1:16" s="150" customFormat="1" x14ac:dyDescent="0.3">
      <c r="A222" s="41"/>
      <c r="B222" s="702"/>
      <c r="C222" s="703"/>
      <c r="D222" s="704"/>
      <c r="E222" s="588"/>
      <c r="F222" s="589"/>
      <c r="G222" s="589"/>
      <c r="H222" s="589"/>
      <c r="I222" s="589"/>
      <c r="J222" s="589"/>
      <c r="K222" s="589"/>
      <c r="L222" s="590"/>
      <c r="O222" s="173"/>
      <c r="P222" s="173"/>
    </row>
    <row r="223" spans="1:16" s="150" customFormat="1" ht="15" customHeight="1" x14ac:dyDescent="0.3">
      <c r="A223" s="41"/>
      <c r="B223" s="697" t="str">
        <f>IF(Intro!$G$21="English",O223,P223)</f>
        <v>Primary Industry 2</v>
      </c>
      <c r="C223" s="698"/>
      <c r="D223" s="699"/>
      <c r="E223" s="585"/>
      <c r="F223" s="586"/>
      <c r="G223" s="586"/>
      <c r="H223" s="586"/>
      <c r="I223" s="586"/>
      <c r="J223" s="586"/>
      <c r="K223" s="586"/>
      <c r="L223" s="587"/>
      <c r="O223" s="173" t="s">
        <v>286</v>
      </c>
      <c r="P223" s="173" t="s">
        <v>287</v>
      </c>
    </row>
    <row r="224" spans="1:16" s="150" customFormat="1" x14ac:dyDescent="0.3">
      <c r="A224" s="41"/>
      <c r="B224" s="524"/>
      <c r="C224" s="700"/>
      <c r="D224" s="701"/>
      <c r="E224" s="683"/>
      <c r="F224" s="684"/>
      <c r="G224" s="684"/>
      <c r="H224" s="684"/>
      <c r="I224" s="684"/>
      <c r="J224" s="684"/>
      <c r="K224" s="684"/>
      <c r="L224" s="685"/>
      <c r="O224" s="173"/>
      <c r="P224" s="173"/>
    </row>
    <row r="225" spans="1:16" s="150" customFormat="1" x14ac:dyDescent="0.3">
      <c r="A225" s="41"/>
      <c r="B225" s="524"/>
      <c r="C225" s="700"/>
      <c r="D225" s="701"/>
      <c r="E225" s="683"/>
      <c r="F225" s="684"/>
      <c r="G225" s="684"/>
      <c r="H225" s="684"/>
      <c r="I225" s="684"/>
      <c r="J225" s="684"/>
      <c r="K225" s="684"/>
      <c r="L225" s="685"/>
      <c r="O225" s="173"/>
      <c r="P225" s="173"/>
    </row>
    <row r="226" spans="1:16" s="150" customFormat="1" x14ac:dyDescent="0.3">
      <c r="A226" s="41"/>
      <c r="B226" s="524"/>
      <c r="C226" s="700"/>
      <c r="D226" s="701"/>
      <c r="E226" s="683"/>
      <c r="F226" s="684"/>
      <c r="G226" s="684"/>
      <c r="H226" s="684"/>
      <c r="I226" s="684"/>
      <c r="J226" s="684"/>
      <c r="K226" s="684"/>
      <c r="L226" s="685"/>
      <c r="O226" s="173"/>
      <c r="P226" s="173"/>
    </row>
    <row r="227" spans="1:16" s="150" customFormat="1" x14ac:dyDescent="0.3">
      <c r="A227" s="41"/>
      <c r="B227" s="702"/>
      <c r="C227" s="703"/>
      <c r="D227" s="704"/>
      <c r="E227" s="588"/>
      <c r="F227" s="589"/>
      <c r="G227" s="589"/>
      <c r="H227" s="589"/>
      <c r="I227" s="589"/>
      <c r="J227" s="589"/>
      <c r="K227" s="589"/>
      <c r="L227" s="590"/>
      <c r="O227" s="173"/>
      <c r="P227" s="173"/>
    </row>
    <row r="228" spans="1:16" s="150" customFormat="1" ht="15" customHeight="1" x14ac:dyDescent="0.3">
      <c r="A228" s="41"/>
      <c r="B228" s="697" t="str">
        <f>IF(Intro!$G$21="English",O228,P228)</f>
        <v>Primary Industry 3</v>
      </c>
      <c r="C228" s="698"/>
      <c r="D228" s="699"/>
      <c r="E228" s="585"/>
      <c r="F228" s="586"/>
      <c r="G228" s="586"/>
      <c r="H228" s="586"/>
      <c r="I228" s="586"/>
      <c r="J228" s="586"/>
      <c r="K228" s="586"/>
      <c r="L228" s="587"/>
      <c r="O228" s="173" t="s">
        <v>288</v>
      </c>
      <c r="P228" s="173" t="s">
        <v>289</v>
      </c>
    </row>
    <row r="229" spans="1:16" s="150" customFormat="1" x14ac:dyDescent="0.3">
      <c r="A229" s="41"/>
      <c r="B229" s="524"/>
      <c r="C229" s="700"/>
      <c r="D229" s="701"/>
      <c r="E229" s="683"/>
      <c r="F229" s="684"/>
      <c r="G229" s="684"/>
      <c r="H229" s="684"/>
      <c r="I229" s="684"/>
      <c r="J229" s="684"/>
      <c r="K229" s="684"/>
      <c r="L229" s="685"/>
      <c r="O229" s="173"/>
      <c r="P229" s="173"/>
    </row>
    <row r="230" spans="1:16" s="150" customFormat="1" x14ac:dyDescent="0.3">
      <c r="A230" s="41"/>
      <c r="B230" s="524"/>
      <c r="C230" s="700"/>
      <c r="D230" s="701"/>
      <c r="E230" s="683"/>
      <c r="F230" s="684"/>
      <c r="G230" s="684"/>
      <c r="H230" s="684"/>
      <c r="I230" s="684"/>
      <c r="J230" s="684"/>
      <c r="K230" s="684"/>
      <c r="L230" s="685"/>
      <c r="O230" s="173"/>
      <c r="P230" s="173"/>
    </row>
    <row r="231" spans="1:16" s="150" customFormat="1" x14ac:dyDescent="0.3">
      <c r="A231" s="41"/>
      <c r="B231" s="524"/>
      <c r="C231" s="700"/>
      <c r="D231" s="701"/>
      <c r="E231" s="683"/>
      <c r="F231" s="684"/>
      <c r="G231" s="684"/>
      <c r="H231" s="684"/>
      <c r="I231" s="684"/>
      <c r="J231" s="684"/>
      <c r="K231" s="684"/>
      <c r="L231" s="685"/>
      <c r="O231" s="173"/>
      <c r="P231" s="173"/>
    </row>
    <row r="232" spans="1:16" s="150" customFormat="1" x14ac:dyDescent="0.3">
      <c r="A232" s="41"/>
      <c r="B232" s="702"/>
      <c r="C232" s="703"/>
      <c r="D232" s="704"/>
      <c r="E232" s="588"/>
      <c r="F232" s="589"/>
      <c r="G232" s="589"/>
      <c r="H232" s="589"/>
      <c r="I232" s="589"/>
      <c r="J232" s="589"/>
      <c r="K232" s="589"/>
      <c r="L232" s="590"/>
      <c r="O232" s="173"/>
      <c r="P232" s="173"/>
    </row>
    <row r="233" spans="1:16" s="161" customFormat="1" x14ac:dyDescent="0.3">
      <c r="A233" s="247"/>
      <c r="B233" s="282"/>
      <c r="C233" s="283"/>
      <c r="D233" s="283"/>
      <c r="E233" s="283"/>
      <c r="F233" s="283"/>
      <c r="G233" s="283"/>
      <c r="H233" s="283"/>
      <c r="I233" s="283"/>
      <c r="J233" s="283"/>
      <c r="K233" s="283"/>
      <c r="L233" s="284"/>
      <c r="O233" s="173"/>
      <c r="P233" s="173"/>
    </row>
    <row r="234" spans="1:16" s="3" customFormat="1" x14ac:dyDescent="0.3">
      <c r="A234" s="13"/>
      <c r="B234" s="680" t="s">
        <v>36</v>
      </c>
      <c r="C234" s="681"/>
      <c r="D234" s="681"/>
      <c r="E234" s="681"/>
      <c r="F234" s="681"/>
      <c r="G234" s="681"/>
      <c r="H234" s="681"/>
      <c r="I234" s="681"/>
      <c r="J234" s="681"/>
      <c r="K234" s="681"/>
      <c r="L234" s="682"/>
      <c r="M234" s="258"/>
      <c r="O234" s="170"/>
      <c r="P234" s="170"/>
    </row>
    <row r="235" spans="1:16" s="176" customFormat="1" x14ac:dyDescent="0.3">
      <c r="A235" s="250"/>
      <c r="B235" s="263"/>
      <c r="C235" s="264"/>
      <c r="D235" s="264"/>
      <c r="E235" s="264"/>
      <c r="F235" s="264"/>
      <c r="G235" s="264"/>
      <c r="H235" s="264"/>
      <c r="I235" s="264"/>
      <c r="J235" s="264"/>
      <c r="K235" s="264"/>
      <c r="L235" s="251"/>
      <c r="O235" s="172"/>
      <c r="P235" s="172"/>
    </row>
    <row r="236" spans="1:16" s="176" customFormat="1" x14ac:dyDescent="0.3">
      <c r="A236" s="250"/>
      <c r="B236" s="674" t="str">
        <f>IF(Intro!$G$21="English",O236,P236)</f>
        <v>Describe whether there is seasonality in the Canadian market for the goods. Describe any seasonal patterns in your firm's production, inventory or sales of production in Canada.</v>
      </c>
      <c r="C236" s="675"/>
      <c r="D236" s="675"/>
      <c r="E236" s="675"/>
      <c r="F236" s="675"/>
      <c r="G236" s="675"/>
      <c r="H236" s="675"/>
      <c r="I236" s="675"/>
      <c r="J236" s="675"/>
      <c r="K236" s="675"/>
      <c r="L236" s="676"/>
      <c r="O236" s="172" t="s">
        <v>313</v>
      </c>
      <c r="P236" s="172" t="s">
        <v>314</v>
      </c>
    </row>
    <row r="237" spans="1:16" s="176" customFormat="1" x14ac:dyDescent="0.3">
      <c r="A237" s="250"/>
      <c r="B237" s="674"/>
      <c r="C237" s="675"/>
      <c r="D237" s="675"/>
      <c r="E237" s="675"/>
      <c r="F237" s="675"/>
      <c r="G237" s="675"/>
      <c r="H237" s="675"/>
      <c r="I237" s="675"/>
      <c r="J237" s="675"/>
      <c r="K237" s="675"/>
      <c r="L237" s="676"/>
      <c r="O237" s="172"/>
      <c r="P237" s="172"/>
    </row>
    <row r="238" spans="1:16" s="176" customFormat="1" x14ac:dyDescent="0.3">
      <c r="A238" s="250"/>
      <c r="B238" s="263"/>
      <c r="C238" s="264"/>
      <c r="D238" s="264"/>
      <c r="E238" s="264"/>
      <c r="F238" s="264"/>
      <c r="G238" s="264"/>
      <c r="H238" s="264"/>
      <c r="I238" s="264"/>
      <c r="J238" s="264"/>
      <c r="K238" s="264"/>
      <c r="L238" s="251"/>
      <c r="O238" s="172"/>
      <c r="P238" s="172"/>
    </row>
    <row r="239" spans="1:16" s="3" customFormat="1" x14ac:dyDescent="0.3">
      <c r="A239" s="13"/>
      <c r="B239" s="527"/>
      <c r="C239" s="528"/>
      <c r="D239" s="528"/>
      <c r="E239" s="528"/>
      <c r="F239" s="528"/>
      <c r="G239" s="528"/>
      <c r="H239" s="528"/>
      <c r="I239" s="528"/>
      <c r="J239" s="528"/>
      <c r="K239" s="528"/>
      <c r="L239" s="529"/>
      <c r="M239" s="176"/>
      <c r="O239" s="170"/>
      <c r="P239" s="170"/>
    </row>
    <row r="240" spans="1:16" s="3" customFormat="1" x14ac:dyDescent="0.3">
      <c r="A240" s="13"/>
      <c r="B240" s="527"/>
      <c r="C240" s="528"/>
      <c r="D240" s="528"/>
      <c r="E240" s="528"/>
      <c r="F240" s="528"/>
      <c r="G240" s="528"/>
      <c r="H240" s="528"/>
      <c r="I240" s="528"/>
      <c r="J240" s="528"/>
      <c r="K240" s="528"/>
      <c r="L240" s="529"/>
      <c r="M240" s="176"/>
      <c r="O240" s="170"/>
      <c r="P240" s="170"/>
    </row>
    <row r="241" spans="1:16" s="3" customFormat="1" x14ac:dyDescent="0.3">
      <c r="A241" s="13"/>
      <c r="B241" s="527"/>
      <c r="C241" s="528"/>
      <c r="D241" s="528"/>
      <c r="E241" s="528"/>
      <c r="F241" s="528"/>
      <c r="G241" s="528"/>
      <c r="H241" s="528"/>
      <c r="I241" s="528"/>
      <c r="J241" s="528"/>
      <c r="K241" s="528"/>
      <c r="L241" s="529"/>
      <c r="M241" s="176"/>
      <c r="O241" s="170"/>
      <c r="P241" s="170"/>
    </row>
    <row r="242" spans="1:16" s="3" customFormat="1" x14ac:dyDescent="0.3">
      <c r="A242" s="13"/>
      <c r="B242" s="527"/>
      <c r="C242" s="528"/>
      <c r="D242" s="528"/>
      <c r="E242" s="528"/>
      <c r="F242" s="528"/>
      <c r="G242" s="528"/>
      <c r="H242" s="528"/>
      <c r="I242" s="528"/>
      <c r="J242" s="528"/>
      <c r="K242" s="528"/>
      <c r="L242" s="529"/>
      <c r="M242" s="176"/>
      <c r="O242" s="170"/>
      <c r="P242" s="170"/>
    </row>
    <row r="243" spans="1:16" s="3" customFormat="1" x14ac:dyDescent="0.3">
      <c r="A243" s="13"/>
      <c r="B243" s="527"/>
      <c r="C243" s="528"/>
      <c r="D243" s="528"/>
      <c r="E243" s="528"/>
      <c r="F243" s="528"/>
      <c r="G243" s="528"/>
      <c r="H243" s="528"/>
      <c r="I243" s="528"/>
      <c r="J243" s="528"/>
      <c r="K243" s="528"/>
      <c r="L243" s="529"/>
      <c r="M243" s="176"/>
      <c r="O243" s="170"/>
      <c r="P243" s="170"/>
    </row>
    <row r="244" spans="1:16" s="3" customFormat="1" x14ac:dyDescent="0.3">
      <c r="A244" s="13"/>
      <c r="B244" s="527"/>
      <c r="C244" s="528"/>
      <c r="D244" s="528"/>
      <c r="E244" s="528"/>
      <c r="F244" s="528"/>
      <c r="G244" s="528"/>
      <c r="H244" s="528"/>
      <c r="I244" s="528"/>
      <c r="J244" s="528"/>
      <c r="K244" s="528"/>
      <c r="L244" s="529"/>
      <c r="M244" s="176"/>
      <c r="O244" s="170"/>
      <c r="P244" s="170"/>
    </row>
    <row r="245" spans="1:16" s="3" customFormat="1" x14ac:dyDescent="0.3">
      <c r="A245" s="13"/>
      <c r="B245" s="527"/>
      <c r="C245" s="528"/>
      <c r="D245" s="528"/>
      <c r="E245" s="528"/>
      <c r="F245" s="528"/>
      <c r="G245" s="528"/>
      <c r="H245" s="528"/>
      <c r="I245" s="528"/>
      <c r="J245" s="528"/>
      <c r="K245" s="528"/>
      <c r="L245" s="529"/>
      <c r="M245" s="176"/>
      <c r="O245" s="170"/>
      <c r="P245" s="170"/>
    </row>
    <row r="246" spans="1:16" s="3" customFormat="1" x14ac:dyDescent="0.3">
      <c r="A246" s="13"/>
      <c r="B246" s="527"/>
      <c r="C246" s="528"/>
      <c r="D246" s="528"/>
      <c r="E246" s="528"/>
      <c r="F246" s="528"/>
      <c r="G246" s="528"/>
      <c r="H246" s="528"/>
      <c r="I246" s="528"/>
      <c r="J246" s="528"/>
      <c r="K246" s="528"/>
      <c r="L246" s="529"/>
      <c r="M246" s="176"/>
      <c r="O246" s="170"/>
      <c r="P246" s="170"/>
    </row>
    <row r="247" spans="1:16" s="176" customFormat="1" x14ac:dyDescent="0.3">
      <c r="A247" s="250"/>
      <c r="B247" s="276"/>
      <c r="C247" s="277"/>
      <c r="D247" s="277"/>
      <c r="E247" s="277"/>
      <c r="F247" s="277"/>
      <c r="G247" s="277"/>
      <c r="H247" s="277"/>
      <c r="I247" s="277"/>
      <c r="J247" s="277"/>
      <c r="K247" s="277"/>
      <c r="L247" s="278"/>
      <c r="O247" s="172"/>
      <c r="P247" s="172"/>
    </row>
    <row r="248" spans="1:16" s="3" customFormat="1" x14ac:dyDescent="0.3">
      <c r="A248" s="13"/>
      <c r="B248" s="680" t="s">
        <v>37</v>
      </c>
      <c r="C248" s="681"/>
      <c r="D248" s="681"/>
      <c r="E248" s="681"/>
      <c r="F248" s="681"/>
      <c r="G248" s="681"/>
      <c r="H248" s="681"/>
      <c r="I248" s="681"/>
      <c r="J248" s="681"/>
      <c r="K248" s="681"/>
      <c r="L248" s="682"/>
      <c r="M248" s="258"/>
      <c r="O248" s="170"/>
      <c r="P248" s="170"/>
    </row>
    <row r="249" spans="1:16" s="176" customFormat="1" x14ac:dyDescent="0.3">
      <c r="A249" s="250"/>
      <c r="B249" s="263"/>
      <c r="C249" s="264"/>
      <c r="D249" s="264"/>
      <c r="E249" s="264"/>
      <c r="F249" s="264"/>
      <c r="G249" s="264"/>
      <c r="H249" s="264"/>
      <c r="I249" s="264"/>
      <c r="J249" s="264"/>
      <c r="K249" s="264"/>
      <c r="L249" s="251"/>
      <c r="O249" s="172"/>
      <c r="P249" s="172"/>
    </row>
    <row r="250" spans="1:16" s="176" customFormat="1" ht="14.1" customHeight="1" x14ac:dyDescent="0.3">
      <c r="A250" s="250"/>
      <c r="B250" s="576" t="str">
        <f>IF(Intro!$G$21="English",O250,P250)</f>
        <v>What has affected demand for the goods since January 1, 2023 (e.g., user preferences, government policy, economic conditions, exchange rate)?</v>
      </c>
      <c r="C250" s="577"/>
      <c r="D250" s="577"/>
      <c r="E250" s="577"/>
      <c r="F250" s="577"/>
      <c r="G250" s="577"/>
      <c r="H250" s="577"/>
      <c r="I250" s="577"/>
      <c r="J250" s="577"/>
      <c r="K250" s="577"/>
      <c r="L250" s="578"/>
      <c r="O250" s="172" t="str">
        <f>"What has affected demand for the goods since January 1, "&amp;Variables!B6&amp;" (e.g., user preferences, government policy, economic conditions, exchange rate)?"</f>
        <v>What has affected demand for the goods since January 1, 2023 (e.g., user preferences, government policy, economic conditions, exchange rate)?</v>
      </c>
      <c r="P250" s="172" t="str">
        <f>"Qu'est-ce qui a affecté la demande des marchandises depuis le 1er janvier "&amp;Variables!B6&amp;" (par exemple, les préférences des utilisateurs, la politique gouvernementale, les conditions économiques, le taux de change)?"</f>
        <v>Qu'est-ce qui a affecté la demande des marchandises depuis le 1er janvier 2023 (par exemple, les préférences des utilisateurs, la politique gouvernementale, les conditions économiques, le taux de change)?</v>
      </c>
    </row>
    <row r="251" spans="1:16" s="176" customFormat="1" x14ac:dyDescent="0.3">
      <c r="A251" s="250"/>
      <c r="B251" s="576"/>
      <c r="C251" s="577"/>
      <c r="D251" s="577"/>
      <c r="E251" s="577"/>
      <c r="F251" s="577"/>
      <c r="G251" s="577"/>
      <c r="H251" s="577"/>
      <c r="I251" s="577"/>
      <c r="J251" s="577"/>
      <c r="K251" s="577"/>
      <c r="L251" s="578"/>
      <c r="O251" s="172"/>
      <c r="P251" s="172"/>
    </row>
    <row r="252" spans="1:16" s="176" customFormat="1" x14ac:dyDescent="0.3">
      <c r="A252" s="250"/>
      <c r="B252" s="263"/>
      <c r="C252" s="264"/>
      <c r="D252" s="264"/>
      <c r="E252" s="264"/>
      <c r="F252" s="264"/>
      <c r="G252" s="264"/>
      <c r="H252" s="264"/>
      <c r="I252" s="264"/>
      <c r="J252" s="264"/>
      <c r="K252" s="264"/>
      <c r="L252" s="251"/>
      <c r="O252" s="172"/>
      <c r="P252" s="172"/>
    </row>
    <row r="253" spans="1:16" s="3" customFormat="1" x14ac:dyDescent="0.3">
      <c r="A253" s="13"/>
      <c r="B253" s="527"/>
      <c r="C253" s="528"/>
      <c r="D253" s="528"/>
      <c r="E253" s="528"/>
      <c r="F253" s="528"/>
      <c r="G253" s="528"/>
      <c r="H253" s="528"/>
      <c r="I253" s="528"/>
      <c r="J253" s="528"/>
      <c r="K253" s="528"/>
      <c r="L253" s="529"/>
      <c r="M253" s="176"/>
      <c r="O253" s="170"/>
      <c r="P253" s="170"/>
    </row>
    <row r="254" spans="1:16" s="3" customFormat="1" x14ac:dyDescent="0.3">
      <c r="A254" s="13"/>
      <c r="B254" s="527"/>
      <c r="C254" s="528"/>
      <c r="D254" s="528"/>
      <c r="E254" s="528"/>
      <c r="F254" s="528"/>
      <c r="G254" s="528"/>
      <c r="H254" s="528"/>
      <c r="I254" s="528"/>
      <c r="J254" s="528"/>
      <c r="K254" s="528"/>
      <c r="L254" s="529"/>
      <c r="M254" s="176"/>
      <c r="O254" s="170"/>
      <c r="P254" s="170"/>
    </row>
    <row r="255" spans="1:16" s="3" customFormat="1" x14ac:dyDescent="0.3">
      <c r="A255" s="13"/>
      <c r="B255" s="527"/>
      <c r="C255" s="528"/>
      <c r="D255" s="528"/>
      <c r="E255" s="528"/>
      <c r="F255" s="528"/>
      <c r="G255" s="528"/>
      <c r="H255" s="528"/>
      <c r="I255" s="528"/>
      <c r="J255" s="528"/>
      <c r="K255" s="528"/>
      <c r="L255" s="529"/>
      <c r="M255" s="176"/>
      <c r="O255" s="170"/>
      <c r="P255" s="170"/>
    </row>
    <row r="256" spans="1:16" s="3" customFormat="1" x14ac:dyDescent="0.3">
      <c r="A256" s="13"/>
      <c r="B256" s="527"/>
      <c r="C256" s="528"/>
      <c r="D256" s="528"/>
      <c r="E256" s="528"/>
      <c r="F256" s="528"/>
      <c r="G256" s="528"/>
      <c r="H256" s="528"/>
      <c r="I256" s="528"/>
      <c r="J256" s="528"/>
      <c r="K256" s="528"/>
      <c r="L256" s="529"/>
      <c r="M256" s="176"/>
      <c r="O256" s="170"/>
      <c r="P256" s="170"/>
    </row>
    <row r="257" spans="1:16" s="3" customFormat="1" x14ac:dyDescent="0.3">
      <c r="A257" s="13"/>
      <c r="B257" s="527"/>
      <c r="C257" s="528"/>
      <c r="D257" s="528"/>
      <c r="E257" s="528"/>
      <c r="F257" s="528"/>
      <c r="G257" s="528"/>
      <c r="H257" s="528"/>
      <c r="I257" s="528"/>
      <c r="J257" s="528"/>
      <c r="K257" s="528"/>
      <c r="L257" s="529"/>
      <c r="M257" s="176"/>
      <c r="O257" s="170"/>
      <c r="P257" s="170"/>
    </row>
    <row r="258" spans="1:16" s="3" customFormat="1" x14ac:dyDescent="0.3">
      <c r="A258" s="13"/>
      <c r="B258" s="527"/>
      <c r="C258" s="528"/>
      <c r="D258" s="528"/>
      <c r="E258" s="528"/>
      <c r="F258" s="528"/>
      <c r="G258" s="528"/>
      <c r="H258" s="528"/>
      <c r="I258" s="528"/>
      <c r="J258" s="528"/>
      <c r="K258" s="528"/>
      <c r="L258" s="529"/>
      <c r="M258" s="176"/>
      <c r="O258" s="170"/>
      <c r="P258" s="170"/>
    </row>
    <row r="259" spans="1:16" s="3" customFormat="1" x14ac:dyDescent="0.3">
      <c r="A259" s="13"/>
      <c r="B259" s="527"/>
      <c r="C259" s="528"/>
      <c r="D259" s="528"/>
      <c r="E259" s="528"/>
      <c r="F259" s="528"/>
      <c r="G259" s="528"/>
      <c r="H259" s="528"/>
      <c r="I259" s="528"/>
      <c r="J259" s="528"/>
      <c r="K259" s="528"/>
      <c r="L259" s="529"/>
      <c r="M259" s="176"/>
      <c r="O259" s="170"/>
      <c r="P259" s="170"/>
    </row>
    <row r="260" spans="1:16" s="3" customFormat="1" x14ac:dyDescent="0.3">
      <c r="A260" s="13"/>
      <c r="B260" s="527"/>
      <c r="C260" s="528"/>
      <c r="D260" s="528"/>
      <c r="E260" s="528"/>
      <c r="F260" s="528"/>
      <c r="G260" s="528"/>
      <c r="H260" s="528"/>
      <c r="I260" s="528"/>
      <c r="J260" s="528"/>
      <c r="K260" s="528"/>
      <c r="L260" s="529"/>
      <c r="M260" s="176"/>
      <c r="O260" s="170"/>
      <c r="P260" s="170"/>
    </row>
    <row r="261" spans="1:16" s="176" customFormat="1" x14ac:dyDescent="0.3">
      <c r="A261" s="250"/>
      <c r="B261" s="276"/>
      <c r="C261" s="277"/>
      <c r="D261" s="277"/>
      <c r="E261" s="277"/>
      <c r="F261" s="277"/>
      <c r="G261" s="277"/>
      <c r="H261" s="277"/>
      <c r="I261" s="277"/>
      <c r="J261" s="277"/>
      <c r="K261" s="277"/>
      <c r="L261" s="278"/>
      <c r="O261" s="172"/>
      <c r="P261" s="172"/>
    </row>
    <row r="262" spans="1:16" s="3" customFormat="1" x14ac:dyDescent="0.3">
      <c r="A262" s="13"/>
      <c r="B262" s="680" t="s">
        <v>227</v>
      </c>
      <c r="C262" s="681"/>
      <c r="D262" s="681"/>
      <c r="E262" s="681"/>
      <c r="F262" s="681"/>
      <c r="G262" s="681"/>
      <c r="H262" s="681"/>
      <c r="I262" s="681"/>
      <c r="J262" s="681"/>
      <c r="K262" s="681"/>
      <c r="L262" s="682"/>
      <c r="M262" s="258"/>
      <c r="O262" s="170"/>
      <c r="P262" s="170"/>
    </row>
    <row r="263" spans="1:16" s="176" customFormat="1" x14ac:dyDescent="0.3">
      <c r="A263" s="250"/>
      <c r="B263" s="263"/>
      <c r="C263" s="264"/>
      <c r="D263" s="264"/>
      <c r="E263" s="264"/>
      <c r="F263" s="264"/>
      <c r="G263" s="264"/>
      <c r="H263" s="264"/>
      <c r="I263" s="264"/>
      <c r="J263" s="264"/>
      <c r="K263" s="264"/>
      <c r="L263" s="251"/>
      <c r="O263" s="172"/>
      <c r="P263" s="172"/>
    </row>
    <row r="264" spans="1:16" s="176" customFormat="1" x14ac:dyDescent="0.3">
      <c r="A264" s="250"/>
      <c r="B264" s="677" t="str">
        <f>IF(Intro!$G$21="English",O264,P264)</f>
        <v>Describe any changes in technology that have impacted the Canadian market for the goods since January 1, 2023.</v>
      </c>
      <c r="C264" s="678"/>
      <c r="D264" s="678"/>
      <c r="E264" s="678"/>
      <c r="F264" s="678"/>
      <c r="G264" s="678"/>
      <c r="H264" s="678"/>
      <c r="I264" s="678"/>
      <c r="J264" s="678"/>
      <c r="K264" s="678"/>
      <c r="L264" s="679"/>
      <c r="O264" s="172" t="str">
        <f>"Describe any changes in technology that have impacted the Canadian market for the goods since January 1, "&amp;Variables!B6&amp;"."</f>
        <v>Describe any changes in technology that have impacted the Canadian market for the goods since January 1, 2023.</v>
      </c>
      <c r="P264" s="172"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65" spans="1:16" s="176" customFormat="1" x14ac:dyDescent="0.3">
      <c r="A265" s="250"/>
      <c r="B265" s="263"/>
      <c r="C265" s="264"/>
      <c r="D265" s="264"/>
      <c r="E265" s="264"/>
      <c r="F265" s="264"/>
      <c r="G265" s="264"/>
      <c r="H265" s="264"/>
      <c r="I265" s="264"/>
      <c r="J265" s="264"/>
      <c r="K265" s="264"/>
      <c r="L265" s="251"/>
      <c r="O265" s="172"/>
      <c r="P265" s="172"/>
    </row>
    <row r="266" spans="1:16" s="3" customFormat="1" x14ac:dyDescent="0.3">
      <c r="A266" s="13"/>
      <c r="B266" s="527"/>
      <c r="C266" s="528"/>
      <c r="D266" s="528"/>
      <c r="E266" s="528"/>
      <c r="F266" s="528"/>
      <c r="G266" s="528"/>
      <c r="H266" s="528"/>
      <c r="I266" s="528"/>
      <c r="J266" s="528"/>
      <c r="K266" s="528"/>
      <c r="L266" s="529"/>
      <c r="M266" s="176"/>
      <c r="O266" s="170"/>
      <c r="P266" s="170"/>
    </row>
    <row r="267" spans="1:16" s="3" customFormat="1" x14ac:dyDescent="0.3">
      <c r="A267" s="13"/>
      <c r="B267" s="527"/>
      <c r="C267" s="528"/>
      <c r="D267" s="528"/>
      <c r="E267" s="528"/>
      <c r="F267" s="528"/>
      <c r="G267" s="528"/>
      <c r="H267" s="528"/>
      <c r="I267" s="528"/>
      <c r="J267" s="528"/>
      <c r="K267" s="528"/>
      <c r="L267" s="529"/>
      <c r="M267" s="176"/>
      <c r="O267" s="170"/>
      <c r="P267" s="170"/>
    </row>
    <row r="268" spans="1:16" s="3" customFormat="1" x14ac:dyDescent="0.3">
      <c r="A268" s="13"/>
      <c r="B268" s="527"/>
      <c r="C268" s="528"/>
      <c r="D268" s="528"/>
      <c r="E268" s="528"/>
      <c r="F268" s="528"/>
      <c r="G268" s="528"/>
      <c r="H268" s="528"/>
      <c r="I268" s="528"/>
      <c r="J268" s="528"/>
      <c r="K268" s="528"/>
      <c r="L268" s="529"/>
      <c r="M268" s="176"/>
      <c r="O268" s="170"/>
      <c r="P268" s="170"/>
    </row>
    <row r="269" spans="1:16" s="3" customFormat="1" x14ac:dyDescent="0.3">
      <c r="A269" s="13"/>
      <c r="B269" s="527"/>
      <c r="C269" s="528"/>
      <c r="D269" s="528"/>
      <c r="E269" s="528"/>
      <c r="F269" s="528"/>
      <c r="G269" s="528"/>
      <c r="H269" s="528"/>
      <c r="I269" s="528"/>
      <c r="J269" s="528"/>
      <c r="K269" s="528"/>
      <c r="L269" s="529"/>
      <c r="M269" s="176"/>
      <c r="O269" s="170"/>
      <c r="P269" s="170"/>
    </row>
    <row r="270" spans="1:16" s="3" customFormat="1" x14ac:dyDescent="0.3">
      <c r="A270" s="13"/>
      <c r="B270" s="527"/>
      <c r="C270" s="528"/>
      <c r="D270" s="528"/>
      <c r="E270" s="528"/>
      <c r="F270" s="528"/>
      <c r="G270" s="528"/>
      <c r="H270" s="528"/>
      <c r="I270" s="528"/>
      <c r="J270" s="528"/>
      <c r="K270" s="528"/>
      <c r="L270" s="529"/>
      <c r="M270" s="176"/>
      <c r="O270" s="170"/>
      <c r="P270" s="170"/>
    </row>
    <row r="271" spans="1:16" s="3" customFormat="1" x14ac:dyDescent="0.3">
      <c r="A271" s="13"/>
      <c r="B271" s="527"/>
      <c r="C271" s="528"/>
      <c r="D271" s="528"/>
      <c r="E271" s="528"/>
      <c r="F271" s="528"/>
      <c r="G271" s="528"/>
      <c r="H271" s="528"/>
      <c r="I271" s="528"/>
      <c r="J271" s="528"/>
      <c r="K271" s="528"/>
      <c r="L271" s="529"/>
      <c r="M271" s="176"/>
      <c r="O271" s="170"/>
      <c r="P271" s="170"/>
    </row>
    <row r="272" spans="1:16" s="3" customFormat="1" x14ac:dyDescent="0.3">
      <c r="A272" s="13"/>
      <c r="B272" s="527"/>
      <c r="C272" s="528"/>
      <c r="D272" s="528"/>
      <c r="E272" s="528"/>
      <c r="F272" s="528"/>
      <c r="G272" s="528"/>
      <c r="H272" s="528"/>
      <c r="I272" s="528"/>
      <c r="J272" s="528"/>
      <c r="K272" s="528"/>
      <c r="L272" s="529"/>
      <c r="M272" s="176"/>
      <c r="O272" s="170"/>
      <c r="P272" s="170"/>
    </row>
    <row r="273" spans="1:16" s="3" customFormat="1" x14ac:dyDescent="0.3">
      <c r="A273" s="13"/>
      <c r="B273" s="527"/>
      <c r="C273" s="528"/>
      <c r="D273" s="528"/>
      <c r="E273" s="528"/>
      <c r="F273" s="528"/>
      <c r="G273" s="528"/>
      <c r="H273" s="528"/>
      <c r="I273" s="528"/>
      <c r="J273" s="528"/>
      <c r="K273" s="528"/>
      <c r="L273" s="529"/>
      <c r="M273" s="176"/>
      <c r="O273" s="170"/>
      <c r="P273" s="170"/>
    </row>
    <row r="274" spans="1:16" s="176" customFormat="1" x14ac:dyDescent="0.3">
      <c r="A274" s="250"/>
      <c r="B274" s="276"/>
      <c r="C274" s="277"/>
      <c r="D274" s="277"/>
      <c r="E274" s="277"/>
      <c r="F274" s="277"/>
      <c r="G274" s="277"/>
      <c r="H274" s="277"/>
      <c r="I274" s="277"/>
      <c r="J274" s="277"/>
      <c r="K274" s="277"/>
      <c r="L274" s="278"/>
      <c r="O274" s="172"/>
      <c r="P274" s="172"/>
    </row>
    <row r="275" spans="1:16" s="3" customFormat="1" x14ac:dyDescent="0.3">
      <c r="A275" s="13"/>
      <c r="B275" s="680" t="s">
        <v>228</v>
      </c>
      <c r="C275" s="681"/>
      <c r="D275" s="681"/>
      <c r="E275" s="681"/>
      <c r="F275" s="681"/>
      <c r="G275" s="681"/>
      <c r="H275" s="681"/>
      <c r="I275" s="681"/>
      <c r="J275" s="681"/>
      <c r="K275" s="681"/>
      <c r="L275" s="682"/>
      <c r="M275" s="258"/>
      <c r="O275" s="170"/>
      <c r="P275" s="170"/>
    </row>
    <row r="276" spans="1:16" s="176" customFormat="1" x14ac:dyDescent="0.3">
      <c r="A276" s="250"/>
      <c r="B276" s="263"/>
      <c r="C276" s="264"/>
      <c r="D276" s="264"/>
      <c r="E276" s="264"/>
      <c r="F276" s="264"/>
      <c r="G276" s="264"/>
      <c r="H276" s="264"/>
      <c r="I276" s="264"/>
      <c r="J276" s="264"/>
      <c r="K276" s="264"/>
      <c r="L276" s="251"/>
      <c r="O276" s="172"/>
      <c r="P276" s="172"/>
    </row>
    <row r="277" spans="1:16" s="176" customFormat="1" x14ac:dyDescent="0.3">
      <c r="A277" s="250"/>
      <c r="B277" s="674" t="str">
        <f>IF(Intro!$G$21="English",O277,P277)</f>
        <v>Explain circumstances where Canadian purchasers are willing to pay a price premium for the goods produced in Canada and what the amount of that premium would be.</v>
      </c>
      <c r="C277" s="675"/>
      <c r="D277" s="675"/>
      <c r="E277" s="675"/>
      <c r="F277" s="675"/>
      <c r="G277" s="675"/>
      <c r="H277" s="675"/>
      <c r="I277" s="675"/>
      <c r="J277" s="675"/>
      <c r="K277" s="675"/>
      <c r="L277" s="676"/>
      <c r="O277" s="172" t="s">
        <v>278</v>
      </c>
      <c r="P277" s="172" t="s">
        <v>333</v>
      </c>
    </row>
    <row r="278" spans="1:16" s="176" customFormat="1" x14ac:dyDescent="0.3">
      <c r="A278" s="250"/>
      <c r="B278" s="263"/>
      <c r="C278" s="264"/>
      <c r="D278" s="264"/>
      <c r="E278" s="264"/>
      <c r="F278" s="264"/>
      <c r="G278" s="264"/>
      <c r="H278" s="264"/>
      <c r="I278" s="264"/>
      <c r="J278" s="264"/>
      <c r="K278" s="264"/>
      <c r="L278" s="251"/>
      <c r="O278" s="172"/>
      <c r="P278" s="172"/>
    </row>
    <row r="279" spans="1:16" s="151" customFormat="1" x14ac:dyDescent="0.3">
      <c r="A279" s="249"/>
      <c r="B279" s="565" t="str">
        <f>IF(Intro!$G$21="English",O279,P279)</f>
        <v>Price Premium</v>
      </c>
      <c r="C279" s="566"/>
      <c r="D279" s="185" t="s">
        <v>141</v>
      </c>
      <c r="E279" s="198"/>
      <c r="F279" s="264"/>
      <c r="G279" s="264"/>
      <c r="H279" s="264"/>
      <c r="I279" s="264"/>
      <c r="J279" s="264"/>
      <c r="K279" s="264"/>
      <c r="L279" s="251"/>
      <c r="O279" s="172" t="s">
        <v>225</v>
      </c>
      <c r="P279" s="172" t="s">
        <v>226</v>
      </c>
    </row>
    <row r="280" spans="1:16" s="176" customFormat="1" x14ac:dyDescent="0.3">
      <c r="A280" s="250"/>
      <c r="B280" s="263"/>
      <c r="C280" s="264"/>
      <c r="D280" s="264"/>
      <c r="E280" s="264"/>
      <c r="F280" s="264"/>
      <c r="G280" s="264"/>
      <c r="H280" s="264"/>
      <c r="I280" s="264"/>
      <c r="J280" s="264"/>
      <c r="K280" s="264"/>
      <c r="L280" s="251"/>
      <c r="O280" s="172"/>
      <c r="P280" s="172"/>
    </row>
    <row r="281" spans="1:16" s="3" customFormat="1" x14ac:dyDescent="0.3">
      <c r="A281" s="13"/>
      <c r="B281" s="527"/>
      <c r="C281" s="528"/>
      <c r="D281" s="528"/>
      <c r="E281" s="528"/>
      <c r="F281" s="528"/>
      <c r="G281" s="528"/>
      <c r="H281" s="528"/>
      <c r="I281" s="528"/>
      <c r="J281" s="528"/>
      <c r="K281" s="528"/>
      <c r="L281" s="529"/>
      <c r="M281" s="176"/>
      <c r="O281" s="170"/>
      <c r="P281" s="170"/>
    </row>
    <row r="282" spans="1:16" s="3" customFormat="1" x14ac:dyDescent="0.3">
      <c r="A282" s="13"/>
      <c r="B282" s="527"/>
      <c r="C282" s="528"/>
      <c r="D282" s="528"/>
      <c r="E282" s="528"/>
      <c r="F282" s="528"/>
      <c r="G282" s="528"/>
      <c r="H282" s="528"/>
      <c r="I282" s="528"/>
      <c r="J282" s="528"/>
      <c r="K282" s="528"/>
      <c r="L282" s="529"/>
      <c r="M282" s="176"/>
      <c r="O282" s="170"/>
      <c r="P282" s="170"/>
    </row>
    <row r="283" spans="1:16" s="3" customFormat="1" x14ac:dyDescent="0.3">
      <c r="A283" s="13"/>
      <c r="B283" s="527"/>
      <c r="C283" s="528"/>
      <c r="D283" s="528"/>
      <c r="E283" s="528"/>
      <c r="F283" s="528"/>
      <c r="G283" s="528"/>
      <c r="H283" s="528"/>
      <c r="I283" s="528"/>
      <c r="J283" s="528"/>
      <c r="K283" s="528"/>
      <c r="L283" s="529"/>
      <c r="M283" s="176"/>
      <c r="O283" s="170"/>
      <c r="P283" s="170"/>
    </row>
    <row r="284" spans="1:16" s="3" customFormat="1" x14ac:dyDescent="0.3">
      <c r="A284" s="13"/>
      <c r="B284" s="527"/>
      <c r="C284" s="528"/>
      <c r="D284" s="528"/>
      <c r="E284" s="528"/>
      <c r="F284" s="528"/>
      <c r="G284" s="528"/>
      <c r="H284" s="528"/>
      <c r="I284" s="528"/>
      <c r="J284" s="528"/>
      <c r="K284" s="528"/>
      <c r="L284" s="529"/>
      <c r="M284" s="176"/>
      <c r="O284" s="170"/>
      <c r="P284" s="170"/>
    </row>
    <row r="285" spans="1:16" s="3" customFormat="1" x14ac:dyDescent="0.3">
      <c r="A285" s="13"/>
      <c r="B285" s="527"/>
      <c r="C285" s="528"/>
      <c r="D285" s="528"/>
      <c r="E285" s="528"/>
      <c r="F285" s="528"/>
      <c r="G285" s="528"/>
      <c r="H285" s="528"/>
      <c r="I285" s="528"/>
      <c r="J285" s="528"/>
      <c r="K285" s="528"/>
      <c r="L285" s="529"/>
      <c r="M285" s="176"/>
      <c r="O285" s="170"/>
      <c r="P285" s="170"/>
    </row>
    <row r="286" spans="1:16" s="3" customFormat="1" x14ac:dyDescent="0.3">
      <c r="A286" s="13"/>
      <c r="B286" s="527"/>
      <c r="C286" s="528"/>
      <c r="D286" s="528"/>
      <c r="E286" s="528"/>
      <c r="F286" s="528"/>
      <c r="G286" s="528"/>
      <c r="H286" s="528"/>
      <c r="I286" s="528"/>
      <c r="J286" s="528"/>
      <c r="K286" s="528"/>
      <c r="L286" s="529"/>
      <c r="M286" s="176"/>
      <c r="O286" s="170"/>
      <c r="P286" s="170"/>
    </row>
    <row r="287" spans="1:16" s="3" customFormat="1" x14ac:dyDescent="0.3">
      <c r="A287" s="13"/>
      <c r="B287" s="527"/>
      <c r="C287" s="528"/>
      <c r="D287" s="528"/>
      <c r="E287" s="528"/>
      <c r="F287" s="528"/>
      <c r="G287" s="528"/>
      <c r="H287" s="528"/>
      <c r="I287" s="528"/>
      <c r="J287" s="528"/>
      <c r="K287" s="528"/>
      <c r="L287" s="529"/>
      <c r="M287" s="176"/>
      <c r="O287" s="170"/>
      <c r="P287" s="170"/>
    </row>
    <row r="288" spans="1:16" s="3" customFormat="1" x14ac:dyDescent="0.3">
      <c r="A288" s="13"/>
      <c r="B288" s="527"/>
      <c r="C288" s="528"/>
      <c r="D288" s="528"/>
      <c r="E288" s="528"/>
      <c r="F288" s="528"/>
      <c r="G288" s="528"/>
      <c r="H288" s="528"/>
      <c r="I288" s="528"/>
      <c r="J288" s="528"/>
      <c r="K288" s="528"/>
      <c r="L288" s="529"/>
      <c r="M288" s="176"/>
      <c r="O288" s="170"/>
      <c r="P288" s="170"/>
    </row>
    <row r="289" spans="1:16" s="176" customFormat="1" x14ac:dyDescent="0.3">
      <c r="A289" s="250"/>
      <c r="B289" s="276"/>
      <c r="C289" s="277"/>
      <c r="D289" s="277"/>
      <c r="E289" s="277"/>
      <c r="F289" s="277"/>
      <c r="G289" s="277"/>
      <c r="H289" s="277"/>
      <c r="I289" s="277"/>
      <c r="J289" s="277"/>
      <c r="K289" s="277"/>
      <c r="L289" s="278"/>
      <c r="O289" s="172"/>
      <c r="P289" s="172"/>
    </row>
    <row r="290" spans="1:16" s="3" customFormat="1" x14ac:dyDescent="0.3">
      <c r="A290" s="13"/>
      <c r="B290" s="680" t="s">
        <v>229</v>
      </c>
      <c r="C290" s="681"/>
      <c r="D290" s="681"/>
      <c r="E290" s="681"/>
      <c r="F290" s="681"/>
      <c r="G290" s="681"/>
      <c r="H290" s="681"/>
      <c r="I290" s="681"/>
      <c r="J290" s="681"/>
      <c r="K290" s="681"/>
      <c r="L290" s="682"/>
      <c r="M290" s="258"/>
      <c r="O290" s="170"/>
      <c r="P290" s="170"/>
    </row>
    <row r="291" spans="1:16" s="176" customFormat="1" x14ac:dyDescent="0.3">
      <c r="A291" s="250"/>
      <c r="B291" s="263"/>
      <c r="C291" s="264"/>
      <c r="D291" s="264"/>
      <c r="E291" s="264"/>
      <c r="F291" s="264"/>
      <c r="G291" s="264"/>
      <c r="H291" s="264"/>
      <c r="I291" s="264"/>
      <c r="J291" s="264"/>
      <c r="K291" s="264"/>
      <c r="L291" s="251"/>
      <c r="O291" s="172"/>
      <c r="P291" s="172"/>
    </row>
    <row r="292" spans="1:16" s="176" customFormat="1" x14ac:dyDescent="0.3">
      <c r="A292" s="250"/>
      <c r="B292" s="677" t="str">
        <f>IF(Intro!$G$21="English",O292,P292)</f>
        <v>To what extent are the goods produced in Canada interchangeable with the goods imported from Chinese Taipei and Germany?</v>
      </c>
      <c r="C292" s="678"/>
      <c r="D292" s="678"/>
      <c r="E292" s="678"/>
      <c r="F292" s="678"/>
      <c r="G292" s="678"/>
      <c r="H292" s="678"/>
      <c r="I292" s="678"/>
      <c r="J292" s="678"/>
      <c r="K292" s="678"/>
      <c r="L292" s="679"/>
      <c r="O292" s="172" t="str">
        <f>"To what extent are the goods produced in Canada interchangeable with the goods imported from "&amp;Variables!B5&amp;"?"</f>
        <v>To what extent are the goods produced in Canada interchangeable with the goods imported from Chinese Taipei and Germany?</v>
      </c>
      <c r="P292" s="172" t="str">
        <f>"Dans quelle mesure les marchandises produites au Canada sont-elles interchangeables avec les marchandises importées "&amp;Variables!C5&amp;"?"</f>
        <v>Dans quelle mesure les marchandises produites au Canada sont-elles interchangeables avec les marchandises importées du Taipei chinois et de l’Allemagne?</v>
      </c>
    </row>
    <row r="293" spans="1:16" s="176" customFormat="1" x14ac:dyDescent="0.3">
      <c r="A293" s="250"/>
      <c r="B293" s="263"/>
      <c r="C293" s="264"/>
      <c r="D293" s="264"/>
      <c r="E293" s="264"/>
      <c r="F293" s="264"/>
      <c r="G293" s="264"/>
      <c r="H293" s="264"/>
      <c r="I293" s="264"/>
      <c r="J293" s="264"/>
      <c r="K293" s="264"/>
      <c r="L293" s="251"/>
      <c r="O293" s="172"/>
      <c r="P293" s="172"/>
    </row>
    <row r="294" spans="1:16" s="3" customFormat="1" x14ac:dyDescent="0.3">
      <c r="A294" s="13"/>
      <c r="B294" s="527"/>
      <c r="C294" s="528"/>
      <c r="D294" s="528"/>
      <c r="E294" s="528"/>
      <c r="F294" s="528"/>
      <c r="G294" s="528"/>
      <c r="H294" s="528"/>
      <c r="I294" s="528"/>
      <c r="J294" s="528"/>
      <c r="K294" s="528"/>
      <c r="L294" s="529"/>
      <c r="M294" s="176"/>
      <c r="O294" s="170"/>
      <c r="P294" s="170"/>
    </row>
    <row r="295" spans="1:16" s="3" customFormat="1" x14ac:dyDescent="0.3">
      <c r="A295" s="13"/>
      <c r="B295" s="527"/>
      <c r="C295" s="528"/>
      <c r="D295" s="528"/>
      <c r="E295" s="528"/>
      <c r="F295" s="528"/>
      <c r="G295" s="528"/>
      <c r="H295" s="528"/>
      <c r="I295" s="528"/>
      <c r="J295" s="528"/>
      <c r="K295" s="528"/>
      <c r="L295" s="529"/>
      <c r="M295" s="176"/>
      <c r="O295" s="170"/>
      <c r="P295" s="170"/>
    </row>
    <row r="296" spans="1:16" s="3" customFormat="1" x14ac:dyDescent="0.3">
      <c r="A296" s="13"/>
      <c r="B296" s="527"/>
      <c r="C296" s="528"/>
      <c r="D296" s="528"/>
      <c r="E296" s="528"/>
      <c r="F296" s="528"/>
      <c r="G296" s="528"/>
      <c r="H296" s="528"/>
      <c r="I296" s="528"/>
      <c r="J296" s="528"/>
      <c r="K296" s="528"/>
      <c r="L296" s="529"/>
      <c r="M296" s="176"/>
      <c r="O296" s="170"/>
      <c r="P296" s="170"/>
    </row>
    <row r="297" spans="1:16" s="3" customFormat="1" x14ac:dyDescent="0.3">
      <c r="A297" s="13"/>
      <c r="B297" s="527"/>
      <c r="C297" s="528"/>
      <c r="D297" s="528"/>
      <c r="E297" s="528"/>
      <c r="F297" s="528"/>
      <c r="G297" s="528"/>
      <c r="H297" s="528"/>
      <c r="I297" s="528"/>
      <c r="J297" s="528"/>
      <c r="K297" s="528"/>
      <c r="L297" s="529"/>
      <c r="M297" s="176"/>
      <c r="O297" s="170"/>
      <c r="P297" s="170"/>
    </row>
    <row r="298" spans="1:16" s="3" customFormat="1" x14ac:dyDescent="0.3">
      <c r="A298" s="13"/>
      <c r="B298" s="527"/>
      <c r="C298" s="528"/>
      <c r="D298" s="528"/>
      <c r="E298" s="528"/>
      <c r="F298" s="528"/>
      <c r="G298" s="528"/>
      <c r="H298" s="528"/>
      <c r="I298" s="528"/>
      <c r="J298" s="528"/>
      <c r="K298" s="528"/>
      <c r="L298" s="529"/>
      <c r="M298" s="176"/>
      <c r="O298" s="170"/>
      <c r="P298" s="170"/>
    </row>
    <row r="299" spans="1:16" s="3" customFormat="1" x14ac:dyDescent="0.3">
      <c r="A299" s="13"/>
      <c r="B299" s="527"/>
      <c r="C299" s="528"/>
      <c r="D299" s="528"/>
      <c r="E299" s="528"/>
      <c r="F299" s="528"/>
      <c r="G299" s="528"/>
      <c r="H299" s="528"/>
      <c r="I299" s="528"/>
      <c r="J299" s="528"/>
      <c r="K299" s="528"/>
      <c r="L299" s="529"/>
      <c r="M299" s="176"/>
      <c r="O299" s="170"/>
      <c r="P299" s="170"/>
    </row>
    <row r="300" spans="1:16" s="3" customFormat="1" x14ac:dyDescent="0.3">
      <c r="A300" s="13"/>
      <c r="B300" s="527"/>
      <c r="C300" s="528"/>
      <c r="D300" s="528"/>
      <c r="E300" s="528"/>
      <c r="F300" s="528"/>
      <c r="G300" s="528"/>
      <c r="H300" s="528"/>
      <c r="I300" s="528"/>
      <c r="J300" s="528"/>
      <c r="K300" s="528"/>
      <c r="L300" s="529"/>
      <c r="M300" s="176"/>
      <c r="O300" s="170"/>
      <c r="P300" s="170"/>
    </row>
    <row r="301" spans="1:16" s="3" customFormat="1" x14ac:dyDescent="0.3">
      <c r="A301" s="13"/>
      <c r="B301" s="527"/>
      <c r="C301" s="528"/>
      <c r="D301" s="528"/>
      <c r="E301" s="528"/>
      <c r="F301" s="528"/>
      <c r="G301" s="528"/>
      <c r="H301" s="528"/>
      <c r="I301" s="528"/>
      <c r="J301" s="528"/>
      <c r="K301" s="528"/>
      <c r="L301" s="529"/>
      <c r="M301" s="176"/>
      <c r="O301" s="170"/>
      <c r="P301" s="170"/>
    </row>
    <row r="302" spans="1:16" s="176" customFormat="1" x14ac:dyDescent="0.3">
      <c r="A302" s="250"/>
      <c r="B302" s="276"/>
      <c r="C302" s="277"/>
      <c r="D302" s="277"/>
      <c r="E302" s="277"/>
      <c r="F302" s="277"/>
      <c r="G302" s="277"/>
      <c r="H302" s="277"/>
      <c r="I302" s="277"/>
      <c r="J302" s="277"/>
      <c r="K302" s="277"/>
      <c r="L302" s="278"/>
      <c r="O302" s="172"/>
      <c r="P302" s="172"/>
    </row>
    <row r="303" spans="1:16" s="3" customFormat="1" x14ac:dyDescent="0.3">
      <c r="A303" s="13"/>
      <c r="B303" s="680" t="s">
        <v>230</v>
      </c>
      <c r="C303" s="681"/>
      <c r="D303" s="681"/>
      <c r="E303" s="681"/>
      <c r="F303" s="681"/>
      <c r="G303" s="681"/>
      <c r="H303" s="681"/>
      <c r="I303" s="681"/>
      <c r="J303" s="681"/>
      <c r="K303" s="681"/>
      <c r="L303" s="682"/>
      <c r="M303" s="258"/>
      <c r="O303" s="170"/>
      <c r="P303" s="170"/>
    </row>
    <row r="304" spans="1:16" s="176" customFormat="1" x14ac:dyDescent="0.3">
      <c r="A304" s="250"/>
      <c r="B304" s="263"/>
      <c r="C304" s="264"/>
      <c r="D304" s="264"/>
      <c r="E304" s="264"/>
      <c r="F304" s="264"/>
      <c r="G304" s="264"/>
      <c r="H304" s="264"/>
      <c r="I304" s="264"/>
      <c r="J304" s="264"/>
      <c r="K304" s="264"/>
      <c r="L304" s="251"/>
      <c r="O304" s="172"/>
      <c r="P304" s="172"/>
    </row>
    <row r="305" spans="1:16" s="176" customFormat="1" x14ac:dyDescent="0.3">
      <c r="A305" s="250"/>
      <c r="B305" s="677" t="str">
        <f>IF(Intro!$G$21="English",O305,P305)</f>
        <v>To what extent are the goods produced in Canada comparable in price with the goods imported from Chinese Taipei and Germany?</v>
      </c>
      <c r="C305" s="678"/>
      <c r="D305" s="678"/>
      <c r="E305" s="678"/>
      <c r="F305" s="678"/>
      <c r="G305" s="678"/>
      <c r="H305" s="678"/>
      <c r="I305" s="678"/>
      <c r="J305" s="678"/>
      <c r="K305" s="678"/>
      <c r="L305" s="679"/>
      <c r="O305" s="172" t="str">
        <f>"To what extent are the goods produced in Canada comparable in price with the goods imported from "&amp;Variables!B5&amp;"?"</f>
        <v>To what extent are the goods produced in Canada comparable in price with the goods imported from Chinese Taipei and Germany?</v>
      </c>
      <c r="P305" s="172" t="str">
        <f>"Dans quelle mesure les marchandises produites au Canada sont-elles comparables en prix aux produits importés "&amp;Variables!C5&amp;"?"</f>
        <v>Dans quelle mesure les marchandises produites au Canada sont-elles comparables en prix aux produits importés du Taipei chinois et de l’Allemagne?</v>
      </c>
    </row>
    <row r="306" spans="1:16" s="176" customFormat="1" x14ac:dyDescent="0.3">
      <c r="A306" s="250"/>
      <c r="B306" s="263"/>
      <c r="C306" s="264"/>
      <c r="D306" s="264"/>
      <c r="E306" s="264"/>
      <c r="F306" s="264"/>
      <c r="G306" s="264"/>
      <c r="H306" s="264"/>
      <c r="I306" s="264"/>
      <c r="J306" s="264"/>
      <c r="K306" s="264"/>
      <c r="L306" s="251"/>
      <c r="O306" s="172"/>
      <c r="P306" s="172"/>
    </row>
    <row r="307" spans="1:16" s="3" customFormat="1" x14ac:dyDescent="0.3">
      <c r="A307" s="13"/>
      <c r="B307" s="527"/>
      <c r="C307" s="528"/>
      <c r="D307" s="528"/>
      <c r="E307" s="528"/>
      <c r="F307" s="528"/>
      <c r="G307" s="528"/>
      <c r="H307" s="528"/>
      <c r="I307" s="528"/>
      <c r="J307" s="528"/>
      <c r="K307" s="528"/>
      <c r="L307" s="529"/>
      <c r="M307" s="176"/>
      <c r="O307" s="170"/>
      <c r="P307" s="170"/>
    </row>
    <row r="308" spans="1:16" s="3" customFormat="1" x14ac:dyDescent="0.3">
      <c r="A308" s="13"/>
      <c r="B308" s="527"/>
      <c r="C308" s="528"/>
      <c r="D308" s="528"/>
      <c r="E308" s="528"/>
      <c r="F308" s="528"/>
      <c r="G308" s="528"/>
      <c r="H308" s="528"/>
      <c r="I308" s="528"/>
      <c r="J308" s="528"/>
      <c r="K308" s="528"/>
      <c r="L308" s="529"/>
      <c r="M308" s="176"/>
      <c r="O308" s="170"/>
      <c r="P308" s="170"/>
    </row>
    <row r="309" spans="1:16" s="3" customFormat="1" x14ac:dyDescent="0.3">
      <c r="A309" s="13"/>
      <c r="B309" s="527"/>
      <c r="C309" s="528"/>
      <c r="D309" s="528"/>
      <c r="E309" s="528"/>
      <c r="F309" s="528"/>
      <c r="G309" s="528"/>
      <c r="H309" s="528"/>
      <c r="I309" s="528"/>
      <c r="J309" s="528"/>
      <c r="K309" s="528"/>
      <c r="L309" s="529"/>
      <c r="M309" s="176"/>
      <c r="O309" s="170"/>
      <c r="P309" s="170"/>
    </row>
    <row r="310" spans="1:16" s="3" customFormat="1" x14ac:dyDescent="0.3">
      <c r="A310" s="13"/>
      <c r="B310" s="527"/>
      <c r="C310" s="528"/>
      <c r="D310" s="528"/>
      <c r="E310" s="528"/>
      <c r="F310" s="528"/>
      <c r="G310" s="528"/>
      <c r="H310" s="528"/>
      <c r="I310" s="528"/>
      <c r="J310" s="528"/>
      <c r="K310" s="528"/>
      <c r="L310" s="529"/>
      <c r="M310" s="176"/>
      <c r="O310" s="170"/>
      <c r="P310" s="170"/>
    </row>
    <row r="311" spans="1:16" s="3" customFormat="1" x14ac:dyDescent="0.3">
      <c r="A311" s="13"/>
      <c r="B311" s="527"/>
      <c r="C311" s="528"/>
      <c r="D311" s="528"/>
      <c r="E311" s="528"/>
      <c r="F311" s="528"/>
      <c r="G311" s="528"/>
      <c r="H311" s="528"/>
      <c r="I311" s="528"/>
      <c r="J311" s="528"/>
      <c r="K311" s="528"/>
      <c r="L311" s="529"/>
      <c r="M311" s="176"/>
      <c r="O311" s="170"/>
      <c r="P311" s="170"/>
    </row>
    <row r="312" spans="1:16" s="3" customFormat="1" x14ac:dyDescent="0.3">
      <c r="A312" s="13"/>
      <c r="B312" s="527"/>
      <c r="C312" s="528"/>
      <c r="D312" s="528"/>
      <c r="E312" s="528"/>
      <c r="F312" s="528"/>
      <c r="G312" s="528"/>
      <c r="H312" s="528"/>
      <c r="I312" s="528"/>
      <c r="J312" s="528"/>
      <c r="K312" s="528"/>
      <c r="L312" s="529"/>
      <c r="M312" s="176"/>
      <c r="O312" s="170"/>
      <c r="P312" s="170"/>
    </row>
    <row r="313" spans="1:16" s="3" customFormat="1" x14ac:dyDescent="0.3">
      <c r="A313" s="13"/>
      <c r="B313" s="527"/>
      <c r="C313" s="528"/>
      <c r="D313" s="528"/>
      <c r="E313" s="528"/>
      <c r="F313" s="528"/>
      <c r="G313" s="528"/>
      <c r="H313" s="528"/>
      <c r="I313" s="528"/>
      <c r="J313" s="528"/>
      <c r="K313" s="528"/>
      <c r="L313" s="529"/>
      <c r="M313" s="176"/>
      <c r="O313" s="170"/>
      <c r="P313" s="170"/>
    </row>
    <row r="314" spans="1:16" s="3" customFormat="1" x14ac:dyDescent="0.3">
      <c r="A314" s="13"/>
      <c r="B314" s="527"/>
      <c r="C314" s="528"/>
      <c r="D314" s="528"/>
      <c r="E314" s="528"/>
      <c r="F314" s="528"/>
      <c r="G314" s="528"/>
      <c r="H314" s="528"/>
      <c r="I314" s="528"/>
      <c r="J314" s="528"/>
      <c r="K314" s="528"/>
      <c r="L314" s="529"/>
      <c r="M314" s="176"/>
      <c r="O314" s="170"/>
      <c r="P314" s="170"/>
    </row>
    <row r="315" spans="1:16" s="176" customFormat="1" x14ac:dyDescent="0.3">
      <c r="A315" s="250"/>
      <c r="B315" s="276"/>
      <c r="C315" s="277"/>
      <c r="D315" s="277"/>
      <c r="E315" s="277"/>
      <c r="F315" s="277"/>
      <c r="G315" s="277"/>
      <c r="H315" s="277"/>
      <c r="I315" s="277"/>
      <c r="J315" s="277"/>
      <c r="K315" s="277"/>
      <c r="L315" s="278"/>
      <c r="O315" s="172"/>
      <c r="P315" s="172"/>
    </row>
    <row r="316" spans="1:16" s="3" customFormat="1" x14ac:dyDescent="0.3">
      <c r="A316" s="13"/>
      <c r="B316" s="667" t="s">
        <v>243</v>
      </c>
      <c r="C316" s="668"/>
      <c r="D316" s="668"/>
      <c r="E316" s="668"/>
      <c r="F316" s="668"/>
      <c r="G316" s="668"/>
      <c r="H316" s="668"/>
      <c r="I316" s="668"/>
      <c r="J316" s="668"/>
      <c r="K316" s="668"/>
      <c r="L316" s="669"/>
      <c r="M316" s="258"/>
      <c r="O316" s="170"/>
      <c r="P316" s="170"/>
    </row>
    <row r="317" spans="1:16" s="176" customFormat="1" x14ac:dyDescent="0.3">
      <c r="A317" s="250"/>
      <c r="B317" s="263"/>
      <c r="C317" s="264"/>
      <c r="D317" s="264"/>
      <c r="E317" s="264"/>
      <c r="F317" s="264"/>
      <c r="G317" s="264"/>
      <c r="H317" s="264"/>
      <c r="I317" s="264"/>
      <c r="J317" s="264"/>
      <c r="K317" s="264"/>
      <c r="L317" s="251"/>
      <c r="O317" s="172"/>
      <c r="P317" s="172"/>
    </row>
    <row r="318" spans="1:16" s="176" customFormat="1" x14ac:dyDescent="0.3">
      <c r="A318" s="250"/>
      <c r="B318" s="674" t="str">
        <f>IF(Intro!$G$21="English",O318,P318)</f>
        <v>To what extent are the goods produced in Canada comparable in non-price factors (including product quality, lead and delivery times, reliability of supply) with the goods imported from Chinese Taipei and Germany?</v>
      </c>
      <c r="C318" s="675"/>
      <c r="D318" s="675"/>
      <c r="E318" s="675"/>
      <c r="F318" s="675"/>
      <c r="G318" s="675"/>
      <c r="H318" s="675"/>
      <c r="I318" s="675"/>
      <c r="J318" s="675"/>
      <c r="K318" s="675"/>
      <c r="L318" s="676"/>
      <c r="O318" s="172"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Chinese Taipei and Germany?</v>
      </c>
      <c r="P318" s="172"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du Taipei chinois et de l’Allemagne?</v>
      </c>
    </row>
    <row r="319" spans="1:16" s="176" customFormat="1" x14ac:dyDescent="0.3">
      <c r="A319" s="250"/>
      <c r="B319" s="674"/>
      <c r="C319" s="675"/>
      <c r="D319" s="675"/>
      <c r="E319" s="675"/>
      <c r="F319" s="675"/>
      <c r="G319" s="675"/>
      <c r="H319" s="675"/>
      <c r="I319" s="675"/>
      <c r="J319" s="675"/>
      <c r="K319" s="675"/>
      <c r="L319" s="676"/>
      <c r="O319" s="172"/>
      <c r="P319" s="172"/>
    </row>
    <row r="320" spans="1:16" s="176" customFormat="1" x14ac:dyDescent="0.3">
      <c r="A320" s="250"/>
      <c r="B320" s="263"/>
      <c r="C320" s="264"/>
      <c r="D320" s="264"/>
      <c r="E320" s="264"/>
      <c r="F320" s="264"/>
      <c r="G320" s="264"/>
      <c r="H320" s="264"/>
      <c r="I320" s="264"/>
      <c r="J320" s="264"/>
      <c r="K320" s="264"/>
      <c r="L320" s="251"/>
      <c r="O320" s="172"/>
      <c r="P320" s="172"/>
    </row>
    <row r="321" spans="1:16" s="3" customFormat="1" x14ac:dyDescent="0.3">
      <c r="A321" s="13"/>
      <c r="B321" s="527"/>
      <c r="C321" s="528"/>
      <c r="D321" s="528"/>
      <c r="E321" s="528"/>
      <c r="F321" s="528"/>
      <c r="G321" s="528"/>
      <c r="H321" s="528"/>
      <c r="I321" s="528"/>
      <c r="J321" s="528"/>
      <c r="K321" s="528"/>
      <c r="L321" s="529"/>
      <c r="M321" s="176"/>
      <c r="O321" s="170"/>
      <c r="P321" s="170"/>
    </row>
    <row r="322" spans="1:16" s="3" customFormat="1" x14ac:dyDescent="0.3">
      <c r="A322" s="13"/>
      <c r="B322" s="527"/>
      <c r="C322" s="528"/>
      <c r="D322" s="528"/>
      <c r="E322" s="528"/>
      <c r="F322" s="528"/>
      <c r="G322" s="528"/>
      <c r="H322" s="528"/>
      <c r="I322" s="528"/>
      <c r="J322" s="528"/>
      <c r="K322" s="528"/>
      <c r="L322" s="529"/>
      <c r="M322" s="176"/>
      <c r="O322" s="170"/>
      <c r="P322" s="170"/>
    </row>
    <row r="323" spans="1:16" s="3" customFormat="1" x14ac:dyDescent="0.3">
      <c r="A323" s="13"/>
      <c r="B323" s="527"/>
      <c r="C323" s="528"/>
      <c r="D323" s="528"/>
      <c r="E323" s="528"/>
      <c r="F323" s="528"/>
      <c r="G323" s="528"/>
      <c r="H323" s="528"/>
      <c r="I323" s="528"/>
      <c r="J323" s="528"/>
      <c r="K323" s="528"/>
      <c r="L323" s="529"/>
      <c r="M323" s="176"/>
      <c r="O323" s="170"/>
      <c r="P323" s="170"/>
    </row>
    <row r="324" spans="1:16" s="3" customFormat="1" x14ac:dyDescent="0.3">
      <c r="A324" s="13"/>
      <c r="B324" s="527"/>
      <c r="C324" s="528"/>
      <c r="D324" s="528"/>
      <c r="E324" s="528"/>
      <c r="F324" s="528"/>
      <c r="G324" s="528"/>
      <c r="H324" s="528"/>
      <c r="I324" s="528"/>
      <c r="J324" s="528"/>
      <c r="K324" s="528"/>
      <c r="L324" s="529"/>
      <c r="M324" s="176"/>
      <c r="O324" s="170"/>
      <c r="P324" s="170"/>
    </row>
    <row r="325" spans="1:16" s="3" customFormat="1" x14ac:dyDescent="0.3">
      <c r="A325" s="13"/>
      <c r="B325" s="527"/>
      <c r="C325" s="528"/>
      <c r="D325" s="528"/>
      <c r="E325" s="528"/>
      <c r="F325" s="528"/>
      <c r="G325" s="528"/>
      <c r="H325" s="528"/>
      <c r="I325" s="528"/>
      <c r="J325" s="528"/>
      <c r="K325" s="528"/>
      <c r="L325" s="529"/>
      <c r="M325" s="176"/>
      <c r="O325" s="170"/>
      <c r="P325" s="170"/>
    </row>
    <row r="326" spans="1:16" s="3" customFormat="1" x14ac:dyDescent="0.3">
      <c r="A326" s="13"/>
      <c r="B326" s="527"/>
      <c r="C326" s="528"/>
      <c r="D326" s="528"/>
      <c r="E326" s="528"/>
      <c r="F326" s="528"/>
      <c r="G326" s="528"/>
      <c r="H326" s="528"/>
      <c r="I326" s="528"/>
      <c r="J326" s="528"/>
      <c r="K326" s="528"/>
      <c r="L326" s="529"/>
      <c r="M326" s="176"/>
      <c r="O326" s="170"/>
      <c r="P326" s="170"/>
    </row>
    <row r="327" spans="1:16" s="3" customFormat="1" x14ac:dyDescent="0.3">
      <c r="A327" s="13"/>
      <c r="B327" s="527"/>
      <c r="C327" s="528"/>
      <c r="D327" s="528"/>
      <c r="E327" s="528"/>
      <c r="F327" s="528"/>
      <c r="G327" s="528"/>
      <c r="H327" s="528"/>
      <c r="I327" s="528"/>
      <c r="J327" s="528"/>
      <c r="K327" s="528"/>
      <c r="L327" s="529"/>
      <c r="M327" s="176"/>
      <c r="O327" s="170"/>
      <c r="P327" s="170"/>
    </row>
    <row r="328" spans="1:16" s="3" customFormat="1" x14ac:dyDescent="0.3">
      <c r="A328" s="13"/>
      <c r="B328" s="527"/>
      <c r="C328" s="528"/>
      <c r="D328" s="528"/>
      <c r="E328" s="528"/>
      <c r="F328" s="528"/>
      <c r="G328" s="528"/>
      <c r="H328" s="528"/>
      <c r="I328" s="528"/>
      <c r="J328" s="528"/>
      <c r="K328" s="528"/>
      <c r="L328" s="529"/>
      <c r="M328" s="176"/>
      <c r="O328" s="170"/>
      <c r="P328" s="170"/>
    </row>
    <row r="329" spans="1:16" s="176" customFormat="1" x14ac:dyDescent="0.3">
      <c r="A329" s="250"/>
      <c r="B329" s="276"/>
      <c r="C329" s="277"/>
      <c r="D329" s="277"/>
      <c r="E329" s="277"/>
      <c r="F329" s="277"/>
      <c r="G329" s="277"/>
      <c r="H329" s="277"/>
      <c r="I329" s="277"/>
      <c r="J329" s="277"/>
      <c r="K329" s="277"/>
      <c r="L329" s="278"/>
      <c r="O329" s="172"/>
      <c r="P329" s="172"/>
    </row>
    <row r="331" spans="1:16" x14ac:dyDescent="0.3">
      <c r="B331" s="686" t="str">
        <f>IF(Intro!$G$21="English",O331,P331)</f>
        <v>SALES</v>
      </c>
      <c r="C331" s="687"/>
      <c r="D331" s="687"/>
      <c r="E331" s="687"/>
      <c r="F331" s="687"/>
      <c r="G331" s="687"/>
      <c r="H331" s="687"/>
      <c r="I331" s="687"/>
      <c r="J331" s="687"/>
      <c r="K331" s="687"/>
      <c r="L331" s="688"/>
      <c r="M331" s="176"/>
      <c r="O331" s="16" t="s">
        <v>579</v>
      </c>
      <c r="P331" s="16" t="s">
        <v>580</v>
      </c>
    </row>
    <row r="332" spans="1:16" s="3" customFormat="1" x14ac:dyDescent="0.3">
      <c r="A332" s="13"/>
      <c r="B332" s="680" t="s">
        <v>244</v>
      </c>
      <c r="C332" s="681"/>
      <c r="D332" s="681"/>
      <c r="E332" s="681"/>
      <c r="F332" s="681"/>
      <c r="G332" s="681"/>
      <c r="H332" s="681"/>
      <c r="I332" s="681"/>
      <c r="J332" s="681"/>
      <c r="K332" s="681"/>
      <c r="L332" s="682"/>
      <c r="M332" s="258"/>
      <c r="O332" s="170"/>
      <c r="P332" s="170"/>
    </row>
    <row r="333" spans="1:16" s="176" customFormat="1" x14ac:dyDescent="0.3">
      <c r="A333" s="250"/>
      <c r="B333" s="263"/>
      <c r="C333" s="264"/>
      <c r="D333" s="264"/>
      <c r="E333" s="264"/>
      <c r="F333" s="264"/>
      <c r="G333" s="264"/>
      <c r="H333" s="264"/>
      <c r="I333" s="264"/>
      <c r="J333" s="264"/>
      <c r="K333" s="264"/>
      <c r="L333" s="251"/>
      <c r="O333" s="172"/>
      <c r="P333" s="172"/>
    </row>
    <row r="334" spans="1:16" s="176" customFormat="1" x14ac:dyDescent="0.3">
      <c r="A334" s="250"/>
      <c r="B334" s="677" t="str">
        <f>IF(Intro!$G$21="English",O334,P334)</f>
        <v>Describe any changes in your firm's channels of distribution since January 1, 2023.</v>
      </c>
      <c r="C334" s="678"/>
      <c r="D334" s="678"/>
      <c r="E334" s="678"/>
      <c r="F334" s="678"/>
      <c r="G334" s="678"/>
      <c r="H334" s="678"/>
      <c r="I334" s="678"/>
      <c r="J334" s="678"/>
      <c r="K334" s="678"/>
      <c r="L334" s="679"/>
      <c r="O334" s="172" t="str">
        <f>"Describe any changes in your firm's channels of distribution since January 1, "&amp;Variables!B6&amp;"."</f>
        <v>Describe any changes in your firm's channels of distribution since January 1, 2023.</v>
      </c>
      <c r="P334" s="172" t="str">
        <f>"Décrivez tout changement dans les canaux de distribution de votre entreprise depuis le 1er janvier "&amp;Variables!B6&amp;"."</f>
        <v>Décrivez tout changement dans les canaux de distribution de votre entreprise depuis le 1er janvier 2023.</v>
      </c>
    </row>
    <row r="335" spans="1:16" s="176" customFormat="1" x14ac:dyDescent="0.3">
      <c r="A335" s="250"/>
      <c r="B335" s="263"/>
      <c r="C335" s="264"/>
      <c r="D335" s="264"/>
      <c r="E335" s="264"/>
      <c r="F335" s="264"/>
      <c r="G335" s="264"/>
      <c r="H335" s="264"/>
      <c r="I335" s="264"/>
      <c r="J335" s="264"/>
      <c r="K335" s="264"/>
      <c r="L335" s="251"/>
      <c r="O335" s="172"/>
      <c r="P335" s="172"/>
    </row>
    <row r="336" spans="1:16" s="3" customFormat="1" x14ac:dyDescent="0.3">
      <c r="A336" s="13"/>
      <c r="B336" s="527"/>
      <c r="C336" s="528"/>
      <c r="D336" s="528"/>
      <c r="E336" s="528"/>
      <c r="F336" s="528"/>
      <c r="G336" s="528"/>
      <c r="H336" s="528"/>
      <c r="I336" s="528"/>
      <c r="J336" s="528"/>
      <c r="K336" s="528"/>
      <c r="L336" s="529"/>
      <c r="M336" s="176"/>
      <c r="O336" s="170"/>
      <c r="P336" s="170"/>
    </row>
    <row r="337" spans="1:16" s="3" customFormat="1" x14ac:dyDescent="0.3">
      <c r="A337" s="13"/>
      <c r="B337" s="527"/>
      <c r="C337" s="528"/>
      <c r="D337" s="528"/>
      <c r="E337" s="528"/>
      <c r="F337" s="528"/>
      <c r="G337" s="528"/>
      <c r="H337" s="528"/>
      <c r="I337" s="528"/>
      <c r="J337" s="528"/>
      <c r="K337" s="528"/>
      <c r="L337" s="529"/>
      <c r="M337" s="176"/>
      <c r="O337" s="170"/>
      <c r="P337" s="170"/>
    </row>
    <row r="338" spans="1:16" s="3" customFormat="1" x14ac:dyDescent="0.3">
      <c r="A338" s="13"/>
      <c r="B338" s="527"/>
      <c r="C338" s="528"/>
      <c r="D338" s="528"/>
      <c r="E338" s="528"/>
      <c r="F338" s="528"/>
      <c r="G338" s="528"/>
      <c r="H338" s="528"/>
      <c r="I338" s="528"/>
      <c r="J338" s="528"/>
      <c r="K338" s="528"/>
      <c r="L338" s="529"/>
      <c r="M338" s="176"/>
      <c r="O338" s="170"/>
      <c r="P338" s="170"/>
    </row>
    <row r="339" spans="1:16" s="3" customFormat="1" x14ac:dyDescent="0.3">
      <c r="A339" s="13"/>
      <c r="B339" s="527"/>
      <c r="C339" s="528"/>
      <c r="D339" s="528"/>
      <c r="E339" s="528"/>
      <c r="F339" s="528"/>
      <c r="G339" s="528"/>
      <c r="H339" s="528"/>
      <c r="I339" s="528"/>
      <c r="J339" s="528"/>
      <c r="K339" s="528"/>
      <c r="L339" s="529"/>
      <c r="M339" s="176"/>
      <c r="O339" s="170"/>
      <c r="P339" s="170"/>
    </row>
    <row r="340" spans="1:16" s="3" customFormat="1" x14ac:dyDescent="0.3">
      <c r="A340" s="13"/>
      <c r="B340" s="527"/>
      <c r="C340" s="528"/>
      <c r="D340" s="528"/>
      <c r="E340" s="528"/>
      <c r="F340" s="528"/>
      <c r="G340" s="528"/>
      <c r="H340" s="528"/>
      <c r="I340" s="528"/>
      <c r="J340" s="528"/>
      <c r="K340" s="528"/>
      <c r="L340" s="529"/>
      <c r="M340" s="176"/>
      <c r="O340" s="170"/>
      <c r="P340" s="170"/>
    </row>
    <row r="341" spans="1:16" s="3" customFormat="1" x14ac:dyDescent="0.3">
      <c r="A341" s="13"/>
      <c r="B341" s="527"/>
      <c r="C341" s="528"/>
      <c r="D341" s="528"/>
      <c r="E341" s="528"/>
      <c r="F341" s="528"/>
      <c r="G341" s="528"/>
      <c r="H341" s="528"/>
      <c r="I341" s="528"/>
      <c r="J341" s="528"/>
      <c r="K341" s="528"/>
      <c r="L341" s="529"/>
      <c r="M341" s="176"/>
      <c r="O341" s="170"/>
      <c r="P341" s="170"/>
    </row>
    <row r="342" spans="1:16" s="3" customFormat="1" x14ac:dyDescent="0.3">
      <c r="A342" s="13"/>
      <c r="B342" s="527"/>
      <c r="C342" s="528"/>
      <c r="D342" s="528"/>
      <c r="E342" s="528"/>
      <c r="F342" s="528"/>
      <c r="G342" s="528"/>
      <c r="H342" s="528"/>
      <c r="I342" s="528"/>
      <c r="J342" s="528"/>
      <c r="K342" s="528"/>
      <c r="L342" s="529"/>
      <c r="M342" s="176"/>
      <c r="O342" s="170"/>
      <c r="P342" s="170"/>
    </row>
    <row r="343" spans="1:16" s="3" customFormat="1" x14ac:dyDescent="0.3">
      <c r="A343" s="13"/>
      <c r="B343" s="527"/>
      <c r="C343" s="528"/>
      <c r="D343" s="528"/>
      <c r="E343" s="528"/>
      <c r="F343" s="528"/>
      <c r="G343" s="528"/>
      <c r="H343" s="528"/>
      <c r="I343" s="528"/>
      <c r="J343" s="528"/>
      <c r="K343" s="528"/>
      <c r="L343" s="529"/>
      <c r="M343" s="176"/>
      <c r="O343" s="170"/>
      <c r="P343" s="170"/>
    </row>
    <row r="344" spans="1:16" s="176" customFormat="1" x14ac:dyDescent="0.3">
      <c r="A344" s="250"/>
      <c r="B344" s="276"/>
      <c r="C344" s="277"/>
      <c r="D344" s="277"/>
      <c r="E344" s="277"/>
      <c r="F344" s="277"/>
      <c r="G344" s="277"/>
      <c r="H344" s="277"/>
      <c r="I344" s="277"/>
      <c r="J344" s="277"/>
      <c r="K344" s="277"/>
      <c r="L344" s="278"/>
      <c r="O344" s="172"/>
      <c r="P344" s="172"/>
    </row>
    <row r="345" spans="1:16" s="3" customFormat="1" x14ac:dyDescent="0.3">
      <c r="A345" s="13"/>
      <c r="B345" s="680" t="s">
        <v>245</v>
      </c>
      <c r="C345" s="681"/>
      <c r="D345" s="681"/>
      <c r="E345" s="681"/>
      <c r="F345" s="681"/>
      <c r="G345" s="681"/>
      <c r="H345" s="681"/>
      <c r="I345" s="681"/>
      <c r="J345" s="681"/>
      <c r="K345" s="681"/>
      <c r="L345" s="682"/>
      <c r="M345" s="258"/>
      <c r="O345" s="170"/>
      <c r="P345" s="170"/>
    </row>
    <row r="346" spans="1:16" s="176" customFormat="1" x14ac:dyDescent="0.3">
      <c r="A346" s="250"/>
      <c r="B346" s="263"/>
      <c r="C346" s="264"/>
      <c r="D346" s="264"/>
      <c r="E346" s="264"/>
      <c r="F346" s="264"/>
      <c r="G346" s="264"/>
      <c r="H346" s="264"/>
      <c r="I346" s="264"/>
      <c r="J346" s="264"/>
      <c r="K346" s="264"/>
      <c r="L346" s="251"/>
      <c r="O346" s="172"/>
      <c r="P346" s="172"/>
    </row>
    <row r="347" spans="1:16" s="176" customFormat="1" x14ac:dyDescent="0.3">
      <c r="A347" s="250"/>
      <c r="B347" s="677" t="str">
        <f>IF(Intro!$G$21="English",O347,P347)</f>
        <v>How does your firm promote sales of the goods in the Canadian market? Have your methods changed since January 1, 2023?</v>
      </c>
      <c r="C347" s="678"/>
      <c r="D347" s="678"/>
      <c r="E347" s="678"/>
      <c r="F347" s="678"/>
      <c r="G347" s="678"/>
      <c r="H347" s="678"/>
      <c r="I347" s="678"/>
      <c r="J347" s="678"/>
      <c r="K347" s="678"/>
      <c r="L347" s="679"/>
      <c r="O347" s="172" t="str">
        <f>"How does your firm promote sales of the goods in the Canadian market? Have your methods changed since January 1, "&amp;Variables!B6&amp;"?"</f>
        <v>How does your firm promote sales of the goods in the Canadian market? Have your methods changed since January 1, 2023?</v>
      </c>
      <c r="P347" s="172"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48" spans="1:16" s="176" customFormat="1" x14ac:dyDescent="0.3">
      <c r="A348" s="250"/>
      <c r="B348" s="263"/>
      <c r="C348" s="264"/>
      <c r="D348" s="264"/>
      <c r="E348" s="264"/>
      <c r="F348" s="264"/>
      <c r="G348" s="264"/>
      <c r="H348" s="264"/>
      <c r="I348" s="264"/>
      <c r="J348" s="264"/>
      <c r="K348" s="264"/>
      <c r="L348" s="251"/>
      <c r="O348" s="172"/>
      <c r="P348" s="172"/>
    </row>
    <row r="349" spans="1:16" s="3" customFormat="1" x14ac:dyDescent="0.3">
      <c r="A349" s="13"/>
      <c r="B349" s="527"/>
      <c r="C349" s="528"/>
      <c r="D349" s="528"/>
      <c r="E349" s="528"/>
      <c r="F349" s="528"/>
      <c r="G349" s="528"/>
      <c r="H349" s="528"/>
      <c r="I349" s="528"/>
      <c r="J349" s="528"/>
      <c r="K349" s="528"/>
      <c r="L349" s="529"/>
      <c r="M349" s="176"/>
      <c r="O349" s="170"/>
      <c r="P349" s="170"/>
    </row>
    <row r="350" spans="1:16" s="3" customFormat="1" x14ac:dyDescent="0.3">
      <c r="A350" s="13"/>
      <c r="B350" s="527"/>
      <c r="C350" s="528"/>
      <c r="D350" s="528"/>
      <c r="E350" s="528"/>
      <c r="F350" s="528"/>
      <c r="G350" s="528"/>
      <c r="H350" s="528"/>
      <c r="I350" s="528"/>
      <c r="J350" s="528"/>
      <c r="K350" s="528"/>
      <c r="L350" s="529"/>
      <c r="M350" s="176"/>
      <c r="O350" s="170"/>
      <c r="P350" s="170"/>
    </row>
    <row r="351" spans="1:16" s="3" customFormat="1" x14ac:dyDescent="0.3">
      <c r="A351" s="13"/>
      <c r="B351" s="527"/>
      <c r="C351" s="528"/>
      <c r="D351" s="528"/>
      <c r="E351" s="528"/>
      <c r="F351" s="528"/>
      <c r="G351" s="528"/>
      <c r="H351" s="528"/>
      <c r="I351" s="528"/>
      <c r="J351" s="528"/>
      <c r="K351" s="528"/>
      <c r="L351" s="529"/>
      <c r="M351" s="176"/>
      <c r="O351" s="170"/>
      <c r="P351" s="170"/>
    </row>
    <row r="352" spans="1:16" s="3" customFormat="1" x14ac:dyDescent="0.3">
      <c r="A352" s="13"/>
      <c r="B352" s="527"/>
      <c r="C352" s="528"/>
      <c r="D352" s="528"/>
      <c r="E352" s="528"/>
      <c r="F352" s="528"/>
      <c r="G352" s="528"/>
      <c r="H352" s="528"/>
      <c r="I352" s="528"/>
      <c r="J352" s="528"/>
      <c r="K352" s="528"/>
      <c r="L352" s="529"/>
      <c r="M352" s="176"/>
      <c r="O352" s="170"/>
      <c r="P352" s="170"/>
    </row>
    <row r="353" spans="1:16" s="3" customFormat="1" x14ac:dyDescent="0.3">
      <c r="A353" s="13"/>
      <c r="B353" s="527"/>
      <c r="C353" s="528"/>
      <c r="D353" s="528"/>
      <c r="E353" s="528"/>
      <c r="F353" s="528"/>
      <c r="G353" s="528"/>
      <c r="H353" s="528"/>
      <c r="I353" s="528"/>
      <c r="J353" s="528"/>
      <c r="K353" s="528"/>
      <c r="L353" s="529"/>
      <c r="M353" s="176"/>
      <c r="O353" s="170"/>
      <c r="P353" s="170"/>
    </row>
    <row r="354" spans="1:16" s="3" customFormat="1" x14ac:dyDescent="0.3">
      <c r="A354" s="13"/>
      <c r="B354" s="527"/>
      <c r="C354" s="528"/>
      <c r="D354" s="528"/>
      <c r="E354" s="528"/>
      <c r="F354" s="528"/>
      <c r="G354" s="528"/>
      <c r="H354" s="528"/>
      <c r="I354" s="528"/>
      <c r="J354" s="528"/>
      <c r="K354" s="528"/>
      <c r="L354" s="529"/>
      <c r="M354" s="176"/>
      <c r="O354" s="170"/>
      <c r="P354" s="170"/>
    </row>
    <row r="355" spans="1:16" s="3" customFormat="1" x14ac:dyDescent="0.3">
      <c r="A355" s="13"/>
      <c r="B355" s="527"/>
      <c r="C355" s="528"/>
      <c r="D355" s="528"/>
      <c r="E355" s="528"/>
      <c r="F355" s="528"/>
      <c r="G355" s="528"/>
      <c r="H355" s="528"/>
      <c r="I355" s="528"/>
      <c r="J355" s="528"/>
      <c r="K355" s="528"/>
      <c r="L355" s="529"/>
      <c r="M355" s="176"/>
      <c r="O355" s="170"/>
      <c r="P355" s="170"/>
    </row>
    <row r="356" spans="1:16" s="3" customFormat="1" x14ac:dyDescent="0.3">
      <c r="A356" s="13"/>
      <c r="B356" s="527"/>
      <c r="C356" s="528"/>
      <c r="D356" s="528"/>
      <c r="E356" s="528"/>
      <c r="F356" s="528"/>
      <c r="G356" s="528"/>
      <c r="H356" s="528"/>
      <c r="I356" s="528"/>
      <c r="J356" s="528"/>
      <c r="K356" s="528"/>
      <c r="L356" s="529"/>
      <c r="M356" s="176"/>
      <c r="O356" s="170"/>
      <c r="P356" s="170"/>
    </row>
    <row r="357" spans="1:16" s="176" customFormat="1" x14ac:dyDescent="0.3">
      <c r="A357" s="250"/>
      <c r="B357" s="276"/>
      <c r="C357" s="277"/>
      <c r="D357" s="277"/>
      <c r="E357" s="277"/>
      <c r="F357" s="277"/>
      <c r="G357" s="277"/>
      <c r="H357" s="277"/>
      <c r="I357" s="277"/>
      <c r="J357" s="277"/>
      <c r="K357" s="277"/>
      <c r="L357" s="278"/>
      <c r="O357" s="172"/>
      <c r="P357" s="172"/>
    </row>
    <row r="358" spans="1:16" s="3" customFormat="1" x14ac:dyDescent="0.3">
      <c r="A358" s="13"/>
      <c r="B358" s="680" t="s">
        <v>246</v>
      </c>
      <c r="C358" s="681"/>
      <c r="D358" s="681"/>
      <c r="E358" s="681"/>
      <c r="F358" s="681"/>
      <c r="G358" s="681"/>
      <c r="H358" s="681"/>
      <c r="I358" s="681"/>
      <c r="J358" s="681"/>
      <c r="K358" s="681"/>
      <c r="L358" s="682"/>
      <c r="M358" s="258"/>
      <c r="O358" s="170"/>
      <c r="P358" s="170"/>
    </row>
    <row r="359" spans="1:16" s="176" customFormat="1" x14ac:dyDescent="0.3">
      <c r="A359" s="250"/>
      <c r="B359" s="263"/>
      <c r="C359" s="264"/>
      <c r="D359" s="264"/>
      <c r="E359" s="264"/>
      <c r="F359" s="264"/>
      <c r="G359" s="264"/>
      <c r="H359" s="264"/>
      <c r="I359" s="264"/>
      <c r="J359" s="264"/>
      <c r="K359" s="264"/>
      <c r="L359" s="251"/>
      <c r="O359" s="172"/>
      <c r="P359" s="172"/>
    </row>
    <row r="360" spans="1:16" s="176" customFormat="1" x14ac:dyDescent="0.3">
      <c r="A360" s="250"/>
      <c r="B360" s="674" t="str">
        <f>IF(Intro!$G$21="English",O360,P360)</f>
        <v>How does your firm price the goods in the Canadian market? Explain any firm-specific terms used. Explain whether these general pricing practices have changed since January 1, 2023.</v>
      </c>
      <c r="C360" s="675"/>
      <c r="D360" s="675"/>
      <c r="E360" s="675"/>
      <c r="F360" s="675"/>
      <c r="G360" s="675"/>
      <c r="H360" s="675"/>
      <c r="I360" s="675"/>
      <c r="J360" s="675"/>
      <c r="K360" s="675"/>
      <c r="L360" s="676"/>
      <c r="O360" s="172"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60" s="172"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61" spans="1:16" s="176" customFormat="1" x14ac:dyDescent="0.3">
      <c r="A361" s="250"/>
      <c r="B361" s="674"/>
      <c r="C361" s="675"/>
      <c r="D361" s="675"/>
      <c r="E361" s="675"/>
      <c r="F361" s="675"/>
      <c r="G361" s="675"/>
      <c r="H361" s="675"/>
      <c r="I361" s="675"/>
      <c r="J361" s="675"/>
      <c r="K361" s="675"/>
      <c r="L361" s="676"/>
      <c r="O361" s="172"/>
      <c r="P361" s="172"/>
    </row>
    <row r="362" spans="1:16" s="176" customFormat="1" x14ac:dyDescent="0.3">
      <c r="A362" s="250"/>
      <c r="B362" s="263"/>
      <c r="C362" s="264"/>
      <c r="D362" s="264"/>
      <c r="E362" s="264"/>
      <c r="F362" s="264"/>
      <c r="G362" s="264"/>
      <c r="H362" s="264"/>
      <c r="I362" s="264"/>
      <c r="J362" s="264"/>
      <c r="K362" s="264"/>
      <c r="L362" s="251"/>
      <c r="O362" s="172"/>
      <c r="P362" s="172"/>
    </row>
    <row r="363" spans="1:16" s="3" customFormat="1" x14ac:dyDescent="0.3">
      <c r="A363" s="13"/>
      <c r="B363" s="527"/>
      <c r="C363" s="528"/>
      <c r="D363" s="528"/>
      <c r="E363" s="528"/>
      <c r="F363" s="528"/>
      <c r="G363" s="528"/>
      <c r="H363" s="528"/>
      <c r="I363" s="528"/>
      <c r="J363" s="528"/>
      <c r="K363" s="528"/>
      <c r="L363" s="529"/>
      <c r="M363" s="176"/>
      <c r="O363" s="170"/>
      <c r="P363" s="170"/>
    </row>
    <row r="364" spans="1:16" s="3" customFormat="1" x14ac:dyDescent="0.3">
      <c r="A364" s="13"/>
      <c r="B364" s="527"/>
      <c r="C364" s="528"/>
      <c r="D364" s="528"/>
      <c r="E364" s="528"/>
      <c r="F364" s="528"/>
      <c r="G364" s="528"/>
      <c r="H364" s="528"/>
      <c r="I364" s="528"/>
      <c r="J364" s="528"/>
      <c r="K364" s="528"/>
      <c r="L364" s="529"/>
      <c r="M364" s="176"/>
      <c r="O364" s="170"/>
      <c r="P364" s="170"/>
    </row>
    <row r="365" spans="1:16" s="3" customFormat="1" x14ac:dyDescent="0.3">
      <c r="A365" s="13"/>
      <c r="B365" s="527"/>
      <c r="C365" s="528"/>
      <c r="D365" s="528"/>
      <c r="E365" s="528"/>
      <c r="F365" s="528"/>
      <c r="G365" s="528"/>
      <c r="H365" s="528"/>
      <c r="I365" s="528"/>
      <c r="J365" s="528"/>
      <c r="K365" s="528"/>
      <c r="L365" s="529"/>
      <c r="M365" s="176"/>
      <c r="O365" s="170"/>
      <c r="P365" s="170"/>
    </row>
    <row r="366" spans="1:16" s="3" customFormat="1" x14ac:dyDescent="0.3">
      <c r="A366" s="13"/>
      <c r="B366" s="527"/>
      <c r="C366" s="528"/>
      <c r="D366" s="528"/>
      <c r="E366" s="528"/>
      <c r="F366" s="528"/>
      <c r="G366" s="528"/>
      <c r="H366" s="528"/>
      <c r="I366" s="528"/>
      <c r="J366" s="528"/>
      <c r="K366" s="528"/>
      <c r="L366" s="529"/>
      <c r="M366" s="176"/>
      <c r="O366" s="170"/>
      <c r="P366" s="170"/>
    </row>
    <row r="367" spans="1:16" s="3" customFormat="1" x14ac:dyDescent="0.3">
      <c r="A367" s="13"/>
      <c r="B367" s="527"/>
      <c r="C367" s="528"/>
      <c r="D367" s="528"/>
      <c r="E367" s="528"/>
      <c r="F367" s="528"/>
      <c r="G367" s="528"/>
      <c r="H367" s="528"/>
      <c r="I367" s="528"/>
      <c r="J367" s="528"/>
      <c r="K367" s="528"/>
      <c r="L367" s="529"/>
      <c r="M367" s="176"/>
      <c r="O367" s="170"/>
      <c r="P367" s="170"/>
    </row>
    <row r="368" spans="1:16" s="3" customFormat="1" x14ac:dyDescent="0.3">
      <c r="A368" s="13"/>
      <c r="B368" s="527"/>
      <c r="C368" s="528"/>
      <c r="D368" s="528"/>
      <c r="E368" s="528"/>
      <c r="F368" s="528"/>
      <c r="G368" s="528"/>
      <c r="H368" s="528"/>
      <c r="I368" s="528"/>
      <c r="J368" s="528"/>
      <c r="K368" s="528"/>
      <c r="L368" s="529"/>
      <c r="M368" s="176"/>
      <c r="O368" s="170"/>
      <c r="P368" s="170"/>
    </row>
    <row r="369" spans="1:16" s="3" customFormat="1" x14ac:dyDescent="0.3">
      <c r="A369" s="13"/>
      <c r="B369" s="527"/>
      <c r="C369" s="528"/>
      <c r="D369" s="528"/>
      <c r="E369" s="528"/>
      <c r="F369" s="528"/>
      <c r="G369" s="528"/>
      <c r="H369" s="528"/>
      <c r="I369" s="528"/>
      <c r="J369" s="528"/>
      <c r="K369" s="528"/>
      <c r="L369" s="529"/>
      <c r="M369" s="176"/>
      <c r="O369" s="170"/>
      <c r="P369" s="170"/>
    </row>
    <row r="370" spans="1:16" s="3" customFormat="1" x14ac:dyDescent="0.3">
      <c r="A370" s="13"/>
      <c r="B370" s="527"/>
      <c r="C370" s="528"/>
      <c r="D370" s="528"/>
      <c r="E370" s="528"/>
      <c r="F370" s="528"/>
      <c r="G370" s="528"/>
      <c r="H370" s="528"/>
      <c r="I370" s="528"/>
      <c r="J370" s="528"/>
      <c r="K370" s="528"/>
      <c r="L370" s="529"/>
      <c r="M370" s="176"/>
      <c r="O370" s="170"/>
      <c r="P370" s="170"/>
    </row>
    <row r="371" spans="1:16" s="176" customFormat="1" x14ac:dyDescent="0.3">
      <c r="A371" s="250"/>
      <c r="B371" s="276"/>
      <c r="C371" s="277"/>
      <c r="D371" s="277"/>
      <c r="E371" s="277"/>
      <c r="F371" s="277"/>
      <c r="G371" s="277"/>
      <c r="H371" s="277"/>
      <c r="I371" s="277"/>
      <c r="J371" s="277"/>
      <c r="K371" s="277"/>
      <c r="L371" s="278"/>
      <c r="O371" s="172"/>
      <c r="P371" s="172"/>
    </row>
    <row r="372" spans="1:16" s="3" customFormat="1" x14ac:dyDescent="0.3">
      <c r="A372" s="13"/>
      <c r="B372" s="680" t="s">
        <v>247</v>
      </c>
      <c r="C372" s="681"/>
      <c r="D372" s="681"/>
      <c r="E372" s="681"/>
      <c r="F372" s="681"/>
      <c r="G372" s="681"/>
      <c r="H372" s="681"/>
      <c r="I372" s="681"/>
      <c r="J372" s="681"/>
      <c r="K372" s="681"/>
      <c r="L372" s="682"/>
      <c r="M372" s="258"/>
      <c r="O372" s="170"/>
      <c r="P372" s="170"/>
    </row>
    <row r="373" spans="1:16" s="176" customFormat="1" x14ac:dyDescent="0.3">
      <c r="A373" s="250"/>
      <c r="B373" s="263"/>
      <c r="C373" s="264"/>
      <c r="D373" s="264"/>
      <c r="E373" s="264"/>
      <c r="F373" s="264"/>
      <c r="G373" s="264"/>
      <c r="H373" s="264"/>
      <c r="I373" s="264"/>
      <c r="J373" s="264"/>
      <c r="K373" s="264"/>
      <c r="L373" s="251"/>
      <c r="O373" s="172"/>
      <c r="P373" s="172"/>
    </row>
    <row r="374" spans="1:16" s="176" customFormat="1" x14ac:dyDescent="0.3">
      <c r="A374" s="250"/>
      <c r="B374" s="674" t="str">
        <f>IF(Intro!$G$21="English",O374,P374)</f>
        <v>Provide details of any factors other than material costs (for example, exchange rate fluctuations) that have affected the prices of the goods in the Canadian market since January 1, 2023.</v>
      </c>
      <c r="C374" s="675"/>
      <c r="D374" s="675"/>
      <c r="E374" s="675"/>
      <c r="F374" s="675"/>
      <c r="G374" s="675"/>
      <c r="H374" s="675"/>
      <c r="I374" s="675"/>
      <c r="J374" s="675"/>
      <c r="K374" s="675"/>
      <c r="L374" s="676"/>
      <c r="O374" s="172"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74" s="172"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75" spans="1:16" s="176" customFormat="1" x14ac:dyDescent="0.3">
      <c r="A375" s="250"/>
      <c r="B375" s="674"/>
      <c r="C375" s="675"/>
      <c r="D375" s="675"/>
      <c r="E375" s="675"/>
      <c r="F375" s="675"/>
      <c r="G375" s="675"/>
      <c r="H375" s="675"/>
      <c r="I375" s="675"/>
      <c r="J375" s="675"/>
      <c r="K375" s="675"/>
      <c r="L375" s="676"/>
      <c r="O375" s="172"/>
      <c r="P375" s="172"/>
    </row>
    <row r="376" spans="1:16" s="176" customFormat="1" x14ac:dyDescent="0.3">
      <c r="A376" s="250"/>
      <c r="B376" s="263"/>
      <c r="C376" s="264"/>
      <c r="D376" s="264"/>
      <c r="E376" s="264"/>
      <c r="F376" s="264"/>
      <c r="G376" s="264"/>
      <c r="H376" s="264"/>
      <c r="I376" s="264"/>
      <c r="J376" s="264"/>
      <c r="K376" s="264"/>
      <c r="L376" s="251"/>
      <c r="O376" s="172"/>
      <c r="P376" s="172"/>
    </row>
    <row r="377" spans="1:16" s="3" customFormat="1" x14ac:dyDescent="0.3">
      <c r="A377" s="13"/>
      <c r="B377" s="527"/>
      <c r="C377" s="528"/>
      <c r="D377" s="528"/>
      <c r="E377" s="528"/>
      <c r="F377" s="528"/>
      <c r="G377" s="528"/>
      <c r="H377" s="528"/>
      <c r="I377" s="528"/>
      <c r="J377" s="528"/>
      <c r="K377" s="528"/>
      <c r="L377" s="529"/>
      <c r="M377" s="176"/>
      <c r="O377" s="170"/>
      <c r="P377" s="170"/>
    </row>
    <row r="378" spans="1:16" s="3" customFormat="1" x14ac:dyDescent="0.3">
      <c r="A378" s="13"/>
      <c r="B378" s="527"/>
      <c r="C378" s="528"/>
      <c r="D378" s="528"/>
      <c r="E378" s="528"/>
      <c r="F378" s="528"/>
      <c r="G378" s="528"/>
      <c r="H378" s="528"/>
      <c r="I378" s="528"/>
      <c r="J378" s="528"/>
      <c r="K378" s="528"/>
      <c r="L378" s="529"/>
      <c r="M378" s="176"/>
      <c r="O378" s="170"/>
      <c r="P378" s="170"/>
    </row>
    <row r="379" spans="1:16" s="3" customFormat="1" x14ac:dyDescent="0.3">
      <c r="A379" s="13"/>
      <c r="B379" s="527"/>
      <c r="C379" s="528"/>
      <c r="D379" s="528"/>
      <c r="E379" s="528"/>
      <c r="F379" s="528"/>
      <c r="G379" s="528"/>
      <c r="H379" s="528"/>
      <c r="I379" s="528"/>
      <c r="J379" s="528"/>
      <c r="K379" s="528"/>
      <c r="L379" s="529"/>
      <c r="M379" s="176"/>
      <c r="O379" s="170"/>
      <c r="P379" s="170"/>
    </row>
    <row r="380" spans="1:16" s="3" customFormat="1" x14ac:dyDescent="0.3">
      <c r="A380" s="13"/>
      <c r="B380" s="527"/>
      <c r="C380" s="528"/>
      <c r="D380" s="528"/>
      <c r="E380" s="528"/>
      <c r="F380" s="528"/>
      <c r="G380" s="528"/>
      <c r="H380" s="528"/>
      <c r="I380" s="528"/>
      <c r="J380" s="528"/>
      <c r="K380" s="528"/>
      <c r="L380" s="529"/>
      <c r="M380" s="176"/>
      <c r="O380" s="170"/>
      <c r="P380" s="170"/>
    </row>
    <row r="381" spans="1:16" s="3" customFormat="1" x14ac:dyDescent="0.3">
      <c r="A381" s="13"/>
      <c r="B381" s="527"/>
      <c r="C381" s="528"/>
      <c r="D381" s="528"/>
      <c r="E381" s="528"/>
      <c r="F381" s="528"/>
      <c r="G381" s="528"/>
      <c r="H381" s="528"/>
      <c r="I381" s="528"/>
      <c r="J381" s="528"/>
      <c r="K381" s="528"/>
      <c r="L381" s="529"/>
      <c r="M381" s="176"/>
      <c r="O381" s="170"/>
      <c r="P381" s="170"/>
    </row>
    <row r="382" spans="1:16" s="3" customFormat="1" x14ac:dyDescent="0.3">
      <c r="A382" s="13"/>
      <c r="B382" s="527"/>
      <c r="C382" s="528"/>
      <c r="D382" s="528"/>
      <c r="E382" s="528"/>
      <c r="F382" s="528"/>
      <c r="G382" s="528"/>
      <c r="H382" s="528"/>
      <c r="I382" s="528"/>
      <c r="J382" s="528"/>
      <c r="K382" s="528"/>
      <c r="L382" s="529"/>
      <c r="M382" s="176"/>
      <c r="O382" s="170"/>
      <c r="P382" s="170"/>
    </row>
    <row r="383" spans="1:16" s="3" customFormat="1" x14ac:dyDescent="0.3">
      <c r="A383" s="13"/>
      <c r="B383" s="527"/>
      <c r="C383" s="528"/>
      <c r="D383" s="528"/>
      <c r="E383" s="528"/>
      <c r="F383" s="528"/>
      <c r="G383" s="528"/>
      <c r="H383" s="528"/>
      <c r="I383" s="528"/>
      <c r="J383" s="528"/>
      <c r="K383" s="528"/>
      <c r="L383" s="529"/>
      <c r="M383" s="176"/>
      <c r="O383" s="170"/>
      <c r="P383" s="170"/>
    </row>
    <row r="384" spans="1:16" s="3" customFormat="1" x14ac:dyDescent="0.3">
      <c r="A384" s="13"/>
      <c r="B384" s="527"/>
      <c r="C384" s="528"/>
      <c r="D384" s="528"/>
      <c r="E384" s="528"/>
      <c r="F384" s="528"/>
      <c r="G384" s="528"/>
      <c r="H384" s="528"/>
      <c r="I384" s="528"/>
      <c r="J384" s="528"/>
      <c r="K384" s="528"/>
      <c r="L384" s="529"/>
      <c r="M384" s="176"/>
      <c r="O384" s="170"/>
      <c r="P384" s="170"/>
    </row>
    <row r="385" spans="1:16" s="176" customFormat="1" x14ac:dyDescent="0.3">
      <c r="A385" s="250"/>
      <c r="B385" s="276"/>
      <c r="C385" s="277"/>
      <c r="D385" s="277"/>
      <c r="E385" s="277"/>
      <c r="F385" s="277"/>
      <c r="G385" s="277"/>
      <c r="H385" s="277"/>
      <c r="I385" s="277"/>
      <c r="J385" s="277"/>
      <c r="K385" s="277"/>
      <c r="L385" s="278"/>
      <c r="O385" s="172"/>
      <c r="P385" s="172"/>
    </row>
    <row r="386" spans="1:16" s="3" customFormat="1" x14ac:dyDescent="0.3">
      <c r="A386" s="13"/>
      <c r="B386" s="680" t="s">
        <v>248</v>
      </c>
      <c r="C386" s="681"/>
      <c r="D386" s="681"/>
      <c r="E386" s="681"/>
      <c r="F386" s="681"/>
      <c r="G386" s="681"/>
      <c r="H386" s="681"/>
      <c r="I386" s="681"/>
      <c r="J386" s="681"/>
      <c r="K386" s="681"/>
      <c r="L386" s="682"/>
      <c r="M386" s="258"/>
      <c r="O386" s="170"/>
      <c r="P386" s="170"/>
    </row>
    <row r="387" spans="1:16" s="176" customFormat="1" x14ac:dyDescent="0.3">
      <c r="A387" s="250"/>
      <c r="B387" s="263"/>
      <c r="C387" s="264"/>
      <c r="D387" s="264"/>
      <c r="E387" s="264"/>
      <c r="F387" s="264"/>
      <c r="G387" s="264"/>
      <c r="H387" s="264"/>
      <c r="I387" s="264"/>
      <c r="J387" s="264"/>
      <c r="K387" s="264"/>
      <c r="L387" s="251"/>
      <c r="O387" s="172"/>
      <c r="P387" s="172"/>
    </row>
    <row r="388" spans="1:16" s="176" customFormat="1" x14ac:dyDescent="0.3">
      <c r="A388" s="250"/>
      <c r="B388" s="677" t="str">
        <f>IF(Intro!$G$21="English",O388,P388)</f>
        <v>Describe how delivery of the goods sold by your firm is paid for.</v>
      </c>
      <c r="C388" s="678"/>
      <c r="D388" s="678"/>
      <c r="E388" s="678"/>
      <c r="F388" s="678"/>
      <c r="G388" s="678"/>
      <c r="H388" s="678"/>
      <c r="I388" s="678"/>
      <c r="J388" s="678"/>
      <c r="K388" s="678"/>
      <c r="L388" s="679"/>
      <c r="O388" s="172" t="s">
        <v>224</v>
      </c>
      <c r="P388" s="172" t="s">
        <v>332</v>
      </c>
    </row>
    <row r="389" spans="1:16" s="176" customFormat="1" x14ac:dyDescent="0.3">
      <c r="A389" s="250"/>
      <c r="B389" s="263"/>
      <c r="C389" s="264"/>
      <c r="D389" s="264"/>
      <c r="E389" s="264"/>
      <c r="F389" s="264"/>
      <c r="G389" s="264"/>
      <c r="H389" s="328" t="str">
        <f>IF(Intro!$G$21="English",O389,P389)</f>
        <v>Select all that apply</v>
      </c>
      <c r="I389" s="264"/>
      <c r="J389" s="264"/>
      <c r="K389" s="264"/>
      <c r="L389" s="251"/>
      <c r="O389" s="172" t="s">
        <v>658</v>
      </c>
      <c r="P389" s="172" t="s">
        <v>657</v>
      </c>
    </row>
    <row r="390" spans="1:16" s="151" customFormat="1" x14ac:dyDescent="0.3">
      <c r="A390" s="249"/>
      <c r="B390" s="689" t="str">
        <f>IF(Intro!$G$21="English",O390,P390)</f>
        <v xml:space="preserve">Your firm handles delivery, and the cost is built into the price. </v>
      </c>
      <c r="C390" s="690"/>
      <c r="D390" s="690"/>
      <c r="E390" s="690"/>
      <c r="F390" s="690"/>
      <c r="G390" s="691"/>
      <c r="H390" s="231"/>
      <c r="I390" s="264"/>
      <c r="J390" s="264"/>
      <c r="K390" s="264"/>
      <c r="L390" s="251"/>
      <c r="O390" s="173" t="s">
        <v>602</v>
      </c>
      <c r="P390" s="305" t="s">
        <v>627</v>
      </c>
    </row>
    <row r="391" spans="1:16" s="151" customFormat="1" x14ac:dyDescent="0.3">
      <c r="A391" s="249"/>
      <c r="B391" s="689" t="str">
        <f>IF(Intro!$G$21="English",O391,P391)</f>
        <v xml:space="preserve">Your firm handles delivery, but charges the purchaser separately for it. </v>
      </c>
      <c r="C391" s="690"/>
      <c r="D391" s="690"/>
      <c r="E391" s="690"/>
      <c r="F391" s="690"/>
      <c r="G391" s="691"/>
      <c r="H391" s="231"/>
      <c r="I391" s="264"/>
      <c r="J391" s="264"/>
      <c r="K391" s="264"/>
      <c r="L391" s="251"/>
      <c r="O391" s="173" t="s">
        <v>604</v>
      </c>
      <c r="P391" s="305" t="s">
        <v>628</v>
      </c>
    </row>
    <row r="392" spans="1:16" s="151" customFormat="1" ht="14.25" customHeight="1" x14ac:dyDescent="0.3">
      <c r="A392" s="249"/>
      <c r="B392" s="689" t="str">
        <f>IF(Intro!$G$21="English",O392,P392)</f>
        <v xml:space="preserve">The purchaser arranges and pays for delivery directly. </v>
      </c>
      <c r="C392" s="690"/>
      <c r="D392" s="690"/>
      <c r="E392" s="690"/>
      <c r="F392" s="690"/>
      <c r="G392" s="691"/>
      <c r="H392" s="231"/>
      <c r="I392" s="264"/>
      <c r="J392" s="264"/>
      <c r="K392" s="264"/>
      <c r="L392" s="251"/>
      <c r="O392" s="173" t="s">
        <v>603</v>
      </c>
      <c r="P392" s="305" t="s">
        <v>605</v>
      </c>
    </row>
    <row r="393" spans="1:16" s="176" customFormat="1" x14ac:dyDescent="0.3">
      <c r="A393" s="250"/>
      <c r="B393" s="263"/>
      <c r="C393" s="264"/>
      <c r="D393" s="264"/>
      <c r="E393" s="264"/>
      <c r="F393" s="264"/>
      <c r="G393" s="264"/>
      <c r="H393" s="264"/>
      <c r="I393" s="264"/>
      <c r="J393" s="264"/>
      <c r="K393" s="264"/>
      <c r="L393" s="251"/>
      <c r="O393" s="172"/>
      <c r="P393" s="172"/>
    </row>
    <row r="394" spans="1:16" s="176" customFormat="1" x14ac:dyDescent="0.3">
      <c r="A394" s="250"/>
      <c r="B394" s="677" t="str">
        <f>IF(Intro!$G$21="English",O394,P394)</f>
        <v>Explain if the method of paying for delivery of the goods sold by your firm has changed since January 1, 2023.</v>
      </c>
      <c r="C394" s="678"/>
      <c r="D394" s="678"/>
      <c r="E394" s="678"/>
      <c r="F394" s="678"/>
      <c r="G394" s="678"/>
      <c r="H394" s="678"/>
      <c r="I394" s="678"/>
      <c r="J394" s="678"/>
      <c r="K394" s="678"/>
      <c r="L394" s="679"/>
      <c r="O394" s="172" t="str">
        <f>"Explain if the method of paying for delivery of the goods sold by your firm has changed since January 1, "&amp;Variables!B6&amp;"."</f>
        <v>Explain if the method of paying for delivery of the goods sold by your firm has changed since January 1, 2023.</v>
      </c>
      <c r="P394" s="172"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95" spans="1:16" s="176" customFormat="1" x14ac:dyDescent="0.3">
      <c r="A395" s="250"/>
      <c r="B395" s="263"/>
      <c r="C395" s="264"/>
      <c r="D395" s="264"/>
      <c r="E395" s="264"/>
      <c r="F395" s="264"/>
      <c r="G395" s="264"/>
      <c r="H395" s="264"/>
      <c r="I395" s="264"/>
      <c r="J395" s="264"/>
      <c r="K395" s="264"/>
      <c r="L395" s="251"/>
      <c r="O395" s="172"/>
      <c r="P395" s="172"/>
    </row>
    <row r="396" spans="1:16" s="3" customFormat="1" x14ac:dyDescent="0.3">
      <c r="A396" s="13"/>
      <c r="B396" s="527"/>
      <c r="C396" s="528"/>
      <c r="D396" s="528"/>
      <c r="E396" s="528"/>
      <c r="F396" s="528"/>
      <c r="G396" s="528"/>
      <c r="H396" s="528"/>
      <c r="I396" s="528"/>
      <c r="J396" s="528"/>
      <c r="K396" s="528"/>
      <c r="L396" s="529"/>
      <c r="M396" s="176"/>
      <c r="O396" s="170"/>
      <c r="P396" s="170"/>
    </row>
    <row r="397" spans="1:16" s="3" customFormat="1" x14ac:dyDescent="0.3">
      <c r="A397" s="13"/>
      <c r="B397" s="527"/>
      <c r="C397" s="528"/>
      <c r="D397" s="528"/>
      <c r="E397" s="528"/>
      <c r="F397" s="528"/>
      <c r="G397" s="528"/>
      <c r="H397" s="528"/>
      <c r="I397" s="528"/>
      <c r="J397" s="528"/>
      <c r="K397" s="528"/>
      <c r="L397" s="529"/>
      <c r="M397" s="176"/>
      <c r="O397" s="170"/>
      <c r="P397" s="170"/>
    </row>
    <row r="398" spans="1:16" s="3" customFormat="1" x14ac:dyDescent="0.3">
      <c r="A398" s="13"/>
      <c r="B398" s="527"/>
      <c r="C398" s="528"/>
      <c r="D398" s="528"/>
      <c r="E398" s="528"/>
      <c r="F398" s="528"/>
      <c r="G398" s="528"/>
      <c r="H398" s="528"/>
      <c r="I398" s="528"/>
      <c r="J398" s="528"/>
      <c r="K398" s="528"/>
      <c r="L398" s="529"/>
      <c r="M398" s="176"/>
      <c r="O398" s="170"/>
      <c r="P398" s="170"/>
    </row>
    <row r="399" spans="1:16" s="3" customFormat="1" x14ac:dyDescent="0.3">
      <c r="A399" s="13"/>
      <c r="B399" s="527"/>
      <c r="C399" s="528"/>
      <c r="D399" s="528"/>
      <c r="E399" s="528"/>
      <c r="F399" s="528"/>
      <c r="G399" s="528"/>
      <c r="H399" s="528"/>
      <c r="I399" s="528"/>
      <c r="J399" s="528"/>
      <c r="K399" s="528"/>
      <c r="L399" s="529"/>
      <c r="M399" s="176"/>
      <c r="O399" s="170"/>
      <c r="P399" s="170"/>
    </row>
    <row r="400" spans="1:16" s="3" customFormat="1" x14ac:dyDescent="0.3">
      <c r="A400" s="13"/>
      <c r="B400" s="527"/>
      <c r="C400" s="528"/>
      <c r="D400" s="528"/>
      <c r="E400" s="528"/>
      <c r="F400" s="528"/>
      <c r="G400" s="528"/>
      <c r="H400" s="528"/>
      <c r="I400" s="528"/>
      <c r="J400" s="528"/>
      <c r="K400" s="528"/>
      <c r="L400" s="529"/>
      <c r="M400" s="176"/>
      <c r="O400" s="170"/>
      <c r="P400" s="170"/>
    </row>
    <row r="401" spans="1:16" s="3" customFormat="1" x14ac:dyDescent="0.3">
      <c r="A401" s="13"/>
      <c r="B401" s="527"/>
      <c r="C401" s="528"/>
      <c r="D401" s="528"/>
      <c r="E401" s="528"/>
      <c r="F401" s="528"/>
      <c r="G401" s="528"/>
      <c r="H401" s="528"/>
      <c r="I401" s="528"/>
      <c r="J401" s="528"/>
      <c r="K401" s="528"/>
      <c r="L401" s="529"/>
      <c r="M401" s="176"/>
      <c r="O401" s="170"/>
      <c r="P401" s="170"/>
    </row>
    <row r="402" spans="1:16" s="3" customFormat="1" x14ac:dyDescent="0.3">
      <c r="A402" s="13"/>
      <c r="B402" s="527"/>
      <c r="C402" s="528"/>
      <c r="D402" s="528"/>
      <c r="E402" s="528"/>
      <c r="F402" s="528"/>
      <c r="G402" s="528"/>
      <c r="H402" s="528"/>
      <c r="I402" s="528"/>
      <c r="J402" s="528"/>
      <c r="K402" s="528"/>
      <c r="L402" s="529"/>
      <c r="M402" s="176"/>
      <c r="O402" s="170"/>
      <c r="P402" s="170"/>
    </row>
    <row r="403" spans="1:16" s="3" customFormat="1" x14ac:dyDescent="0.3">
      <c r="A403" s="13"/>
      <c r="B403" s="527"/>
      <c r="C403" s="528"/>
      <c r="D403" s="528"/>
      <c r="E403" s="528"/>
      <c r="F403" s="528"/>
      <c r="G403" s="528"/>
      <c r="H403" s="528"/>
      <c r="I403" s="528"/>
      <c r="J403" s="528"/>
      <c r="K403" s="528"/>
      <c r="L403" s="529"/>
      <c r="M403" s="176"/>
      <c r="O403" s="170"/>
      <c r="P403" s="170"/>
    </row>
    <row r="404" spans="1:16" s="176" customFormat="1" x14ac:dyDescent="0.3">
      <c r="A404" s="250"/>
      <c r="B404" s="276"/>
      <c r="C404" s="277"/>
      <c r="D404" s="277"/>
      <c r="E404" s="277"/>
      <c r="F404" s="277"/>
      <c r="G404" s="277"/>
      <c r="H404" s="277"/>
      <c r="I404" s="277"/>
      <c r="J404" s="277"/>
      <c r="K404" s="277"/>
      <c r="L404" s="278"/>
      <c r="O404" s="172"/>
      <c r="P404" s="172"/>
    </row>
    <row r="405" spans="1:16" s="3" customFormat="1" x14ac:dyDescent="0.3">
      <c r="A405" s="13"/>
      <c r="B405" s="680" t="s">
        <v>263</v>
      </c>
      <c r="C405" s="681"/>
      <c r="D405" s="681"/>
      <c r="E405" s="681"/>
      <c r="F405" s="681"/>
      <c r="G405" s="681"/>
      <c r="H405" s="681"/>
      <c r="I405" s="681"/>
      <c r="J405" s="681"/>
      <c r="K405" s="681"/>
      <c r="L405" s="682"/>
      <c r="M405" s="258"/>
      <c r="O405" s="170"/>
      <c r="P405" s="170"/>
    </row>
    <row r="406" spans="1:16" s="176" customFormat="1" x14ac:dyDescent="0.3">
      <c r="A406" s="250"/>
      <c r="B406" s="263"/>
      <c r="C406" s="264"/>
      <c r="D406" s="264"/>
      <c r="E406" s="264"/>
      <c r="F406" s="264"/>
      <c r="G406" s="264"/>
      <c r="H406" s="264"/>
      <c r="I406" s="264"/>
      <c r="J406" s="264"/>
      <c r="K406" s="264"/>
      <c r="L406" s="251"/>
      <c r="O406" s="172"/>
      <c r="P406" s="172"/>
    </row>
    <row r="407" spans="1:16" s="176" customFormat="1" x14ac:dyDescent="0.3">
      <c r="A407" s="250"/>
      <c r="B407" s="677" t="str">
        <f>IF(Intro!$G$21="English",O407,P407)</f>
        <v>Explain if demand for the goods or sales of the goods has changed since January 1, 2023.</v>
      </c>
      <c r="C407" s="678"/>
      <c r="D407" s="678"/>
      <c r="E407" s="678"/>
      <c r="F407" s="678"/>
      <c r="G407" s="678"/>
      <c r="H407" s="678"/>
      <c r="I407" s="678"/>
      <c r="J407" s="678"/>
      <c r="K407" s="678"/>
      <c r="L407" s="679"/>
      <c r="O407" s="172" t="str">
        <f>"Explain if demand for the goods or sales of the goods has changed since January 1, "&amp;Variables!B6&amp;"."</f>
        <v>Explain if demand for the goods or sales of the goods has changed since January 1, 2023.</v>
      </c>
      <c r="P407" s="172" t="str">
        <f>"Expliquez si la demande pour les marchandises ou les ventes de marchandises ont changé depuis le 1er janvier "&amp;Variables!B6&amp;"."</f>
        <v>Expliquez si la demande pour les marchandises ou les ventes de marchandises ont changé depuis le 1er janvier 2023.</v>
      </c>
    </row>
    <row r="408" spans="1:16" s="176" customFormat="1" x14ac:dyDescent="0.3">
      <c r="A408" s="250"/>
      <c r="B408" s="263"/>
      <c r="C408" s="264"/>
      <c r="D408" s="264"/>
      <c r="E408" s="264"/>
      <c r="F408" s="264"/>
      <c r="G408" s="264"/>
      <c r="H408" s="264"/>
      <c r="I408" s="264"/>
      <c r="J408" s="264"/>
      <c r="K408" s="264"/>
      <c r="L408" s="251"/>
      <c r="O408" s="172"/>
      <c r="P408" s="172"/>
    </row>
    <row r="409" spans="1:16" s="3" customFormat="1" x14ac:dyDescent="0.3">
      <c r="A409" s="13"/>
      <c r="B409" s="527"/>
      <c r="C409" s="528"/>
      <c r="D409" s="528"/>
      <c r="E409" s="528"/>
      <c r="F409" s="528"/>
      <c r="G409" s="528"/>
      <c r="H409" s="528"/>
      <c r="I409" s="528"/>
      <c r="J409" s="528"/>
      <c r="K409" s="528"/>
      <c r="L409" s="529"/>
      <c r="M409" s="176"/>
      <c r="O409" s="170"/>
      <c r="P409" s="170"/>
    </row>
    <row r="410" spans="1:16" s="3" customFormat="1" x14ac:dyDescent="0.3">
      <c r="A410" s="13"/>
      <c r="B410" s="527"/>
      <c r="C410" s="528"/>
      <c r="D410" s="528"/>
      <c r="E410" s="528"/>
      <c r="F410" s="528"/>
      <c r="G410" s="528"/>
      <c r="H410" s="528"/>
      <c r="I410" s="528"/>
      <c r="J410" s="528"/>
      <c r="K410" s="528"/>
      <c r="L410" s="529"/>
      <c r="M410" s="176"/>
      <c r="O410" s="170"/>
      <c r="P410" s="170"/>
    </row>
    <row r="411" spans="1:16" s="3" customFormat="1" x14ac:dyDescent="0.3">
      <c r="A411" s="13"/>
      <c r="B411" s="527"/>
      <c r="C411" s="528"/>
      <c r="D411" s="528"/>
      <c r="E411" s="528"/>
      <c r="F411" s="528"/>
      <c r="G411" s="528"/>
      <c r="H411" s="528"/>
      <c r="I411" s="528"/>
      <c r="J411" s="528"/>
      <c r="K411" s="528"/>
      <c r="L411" s="529"/>
      <c r="M411" s="176"/>
      <c r="O411" s="170"/>
      <c r="P411" s="170"/>
    </row>
    <row r="412" spans="1:16" s="3" customFormat="1" x14ac:dyDescent="0.3">
      <c r="A412" s="13"/>
      <c r="B412" s="527"/>
      <c r="C412" s="528"/>
      <c r="D412" s="528"/>
      <c r="E412" s="528"/>
      <c r="F412" s="528"/>
      <c r="G412" s="528"/>
      <c r="H412" s="528"/>
      <c r="I412" s="528"/>
      <c r="J412" s="528"/>
      <c r="K412" s="528"/>
      <c r="L412" s="529"/>
      <c r="M412" s="176"/>
      <c r="O412" s="170"/>
      <c r="P412" s="170"/>
    </row>
    <row r="413" spans="1:16" s="3" customFormat="1" x14ac:dyDescent="0.3">
      <c r="A413" s="13"/>
      <c r="B413" s="527"/>
      <c r="C413" s="528"/>
      <c r="D413" s="528"/>
      <c r="E413" s="528"/>
      <c r="F413" s="528"/>
      <c r="G413" s="528"/>
      <c r="H413" s="528"/>
      <c r="I413" s="528"/>
      <c r="J413" s="528"/>
      <c r="K413" s="528"/>
      <c r="L413" s="529"/>
      <c r="M413" s="176"/>
      <c r="O413" s="170"/>
      <c r="P413" s="170"/>
    </row>
    <row r="414" spans="1:16" s="3" customFormat="1" x14ac:dyDescent="0.3">
      <c r="A414" s="13"/>
      <c r="B414" s="527"/>
      <c r="C414" s="528"/>
      <c r="D414" s="528"/>
      <c r="E414" s="528"/>
      <c r="F414" s="528"/>
      <c r="G414" s="528"/>
      <c r="H414" s="528"/>
      <c r="I414" s="528"/>
      <c r="J414" s="528"/>
      <c r="K414" s="528"/>
      <c r="L414" s="529"/>
      <c r="M414" s="176"/>
      <c r="O414" s="170"/>
      <c r="P414" s="170"/>
    </row>
    <row r="415" spans="1:16" s="3" customFormat="1" x14ac:dyDescent="0.3">
      <c r="A415" s="13"/>
      <c r="B415" s="527"/>
      <c r="C415" s="528"/>
      <c r="D415" s="528"/>
      <c r="E415" s="528"/>
      <c r="F415" s="528"/>
      <c r="G415" s="528"/>
      <c r="H415" s="528"/>
      <c r="I415" s="528"/>
      <c r="J415" s="528"/>
      <c r="K415" s="528"/>
      <c r="L415" s="529"/>
      <c r="M415" s="176"/>
      <c r="O415" s="170"/>
      <c r="P415" s="170"/>
    </row>
    <row r="416" spans="1:16" s="3" customFormat="1" x14ac:dyDescent="0.3">
      <c r="A416" s="13"/>
      <c r="B416" s="527"/>
      <c r="C416" s="528"/>
      <c r="D416" s="528"/>
      <c r="E416" s="528"/>
      <c r="F416" s="528"/>
      <c r="G416" s="528"/>
      <c r="H416" s="528"/>
      <c r="I416" s="528"/>
      <c r="J416" s="528"/>
      <c r="K416" s="528"/>
      <c r="L416" s="529"/>
      <c r="M416" s="176"/>
      <c r="O416" s="170"/>
      <c r="P416" s="170"/>
    </row>
    <row r="417" spans="1:16" s="176" customFormat="1" x14ac:dyDescent="0.3">
      <c r="A417" s="250"/>
      <c r="B417" s="276"/>
      <c r="C417" s="277"/>
      <c r="D417" s="277"/>
      <c r="E417" s="277"/>
      <c r="F417" s="277"/>
      <c r="G417" s="277"/>
      <c r="H417" s="277"/>
      <c r="I417" s="277"/>
      <c r="J417" s="277"/>
      <c r="K417" s="277"/>
      <c r="L417" s="278"/>
      <c r="O417" s="172"/>
      <c r="P417" s="172"/>
    </row>
    <row r="419" spans="1:16" x14ac:dyDescent="0.3">
      <c r="B419" s="736" t="str">
        <f>IF(Intro!$G$21="English",O419,P419)</f>
        <v>MARKETS</v>
      </c>
      <c r="C419" s="737"/>
      <c r="D419" s="737"/>
      <c r="E419" s="737"/>
      <c r="F419" s="737"/>
      <c r="G419" s="737"/>
      <c r="H419" s="737"/>
      <c r="I419" s="737"/>
      <c r="J419" s="737"/>
      <c r="K419" s="737"/>
      <c r="L419" s="738"/>
      <c r="M419" s="176"/>
      <c r="O419" s="233" t="s">
        <v>581</v>
      </c>
      <c r="P419" s="233" t="s">
        <v>582</v>
      </c>
    </row>
    <row r="420" spans="1:16" x14ac:dyDescent="0.3">
      <c r="B420" s="739" t="s">
        <v>264</v>
      </c>
      <c r="C420" s="740"/>
      <c r="D420" s="740"/>
      <c r="E420" s="740"/>
      <c r="F420" s="740"/>
      <c r="G420" s="740"/>
      <c r="H420" s="740"/>
      <c r="I420" s="740"/>
      <c r="J420" s="740"/>
      <c r="K420" s="740"/>
      <c r="L420" s="741"/>
      <c r="M420" s="2"/>
    </row>
    <row r="421" spans="1:16" s="10" customFormat="1" x14ac:dyDescent="0.3">
      <c r="A421" s="12"/>
      <c r="B421" s="27"/>
      <c r="C421" s="28"/>
      <c r="D421" s="28"/>
      <c r="E421" s="29"/>
      <c r="F421" s="29"/>
      <c r="G421" s="29"/>
      <c r="H421" s="29"/>
      <c r="I421" s="29"/>
      <c r="J421" s="29"/>
      <c r="K421" s="29"/>
      <c r="L421" s="30"/>
      <c r="O421" s="8"/>
      <c r="P421" s="8"/>
    </row>
    <row r="422" spans="1:16" s="10" customFormat="1" x14ac:dyDescent="0.3">
      <c r="A422" s="12"/>
      <c r="B422" s="576" t="str">
        <f>IF(Intro!$G$21="English",O422,P422)</f>
        <v>Describe the markets for the goods in Canada and globally since January 1, 2023. Factors to consider in your response include, but are not limited to, demand, sales, prices, capacity utilization and import volumes of the goods.</v>
      </c>
      <c r="C422" s="577"/>
      <c r="D422" s="577"/>
      <c r="E422" s="577"/>
      <c r="F422" s="577"/>
      <c r="G422" s="577"/>
      <c r="H422" s="577"/>
      <c r="I422" s="577"/>
      <c r="J422" s="577"/>
      <c r="K422" s="577"/>
      <c r="L422" s="578"/>
      <c r="O422" s="171"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22" s="8"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23" spans="1:16" s="10" customFormat="1" x14ac:dyDescent="0.3">
      <c r="A423" s="12"/>
      <c r="B423" s="576"/>
      <c r="C423" s="577"/>
      <c r="D423" s="577"/>
      <c r="E423" s="577"/>
      <c r="F423" s="577"/>
      <c r="G423" s="577"/>
      <c r="H423" s="577"/>
      <c r="I423" s="577"/>
      <c r="J423" s="577"/>
      <c r="K423" s="577"/>
      <c r="L423" s="578"/>
      <c r="O423" s="171"/>
      <c r="P423" s="8"/>
    </row>
    <row r="424" spans="1:16" s="176" customFormat="1" x14ac:dyDescent="0.3">
      <c r="A424" s="250"/>
      <c r="B424" s="263"/>
      <c r="C424" s="264"/>
      <c r="D424" s="264"/>
      <c r="E424" s="264"/>
      <c r="F424" s="264"/>
      <c r="G424" s="264"/>
      <c r="H424" s="264"/>
      <c r="I424" s="264"/>
      <c r="J424" s="264"/>
      <c r="K424" s="264"/>
      <c r="L424" s="251"/>
      <c r="O424" s="172"/>
      <c r="P424" s="172"/>
    </row>
    <row r="425" spans="1:16" s="3" customFormat="1" x14ac:dyDescent="0.3">
      <c r="A425" s="13"/>
      <c r="B425" s="527"/>
      <c r="C425" s="528"/>
      <c r="D425" s="528"/>
      <c r="E425" s="528"/>
      <c r="F425" s="528"/>
      <c r="G425" s="528"/>
      <c r="H425" s="528"/>
      <c r="I425" s="528"/>
      <c r="J425" s="528"/>
      <c r="K425" s="528"/>
      <c r="L425" s="529"/>
      <c r="M425" s="176"/>
      <c r="O425" s="170"/>
      <c r="P425" s="170"/>
    </row>
    <row r="426" spans="1:16" s="3" customFormat="1" x14ac:dyDescent="0.3">
      <c r="A426" s="13"/>
      <c r="B426" s="527"/>
      <c r="C426" s="528"/>
      <c r="D426" s="528"/>
      <c r="E426" s="528"/>
      <c r="F426" s="528"/>
      <c r="G426" s="528"/>
      <c r="H426" s="528"/>
      <c r="I426" s="528"/>
      <c r="J426" s="528"/>
      <c r="K426" s="528"/>
      <c r="L426" s="529"/>
      <c r="M426" s="176"/>
      <c r="O426" s="170"/>
      <c r="P426" s="170"/>
    </row>
    <row r="427" spans="1:16" s="3" customFormat="1" x14ac:dyDescent="0.3">
      <c r="A427" s="13"/>
      <c r="B427" s="527"/>
      <c r="C427" s="528"/>
      <c r="D427" s="528"/>
      <c r="E427" s="528"/>
      <c r="F427" s="528"/>
      <c r="G427" s="528"/>
      <c r="H427" s="528"/>
      <c r="I427" s="528"/>
      <c r="J427" s="528"/>
      <c r="K427" s="528"/>
      <c r="L427" s="529"/>
      <c r="M427" s="176"/>
      <c r="O427" s="170"/>
      <c r="P427" s="170"/>
    </row>
    <row r="428" spans="1:16" s="3" customFormat="1" x14ac:dyDescent="0.3">
      <c r="A428" s="13"/>
      <c r="B428" s="527"/>
      <c r="C428" s="528"/>
      <c r="D428" s="528"/>
      <c r="E428" s="528"/>
      <c r="F428" s="528"/>
      <c r="G428" s="528"/>
      <c r="H428" s="528"/>
      <c r="I428" s="528"/>
      <c r="J428" s="528"/>
      <c r="K428" s="528"/>
      <c r="L428" s="529"/>
      <c r="M428" s="176"/>
      <c r="O428" s="170"/>
      <c r="P428" s="170"/>
    </row>
    <row r="429" spans="1:16" s="3" customFormat="1" x14ac:dyDescent="0.3">
      <c r="A429" s="13"/>
      <c r="B429" s="527"/>
      <c r="C429" s="528"/>
      <c r="D429" s="528"/>
      <c r="E429" s="528"/>
      <c r="F429" s="528"/>
      <c r="G429" s="528"/>
      <c r="H429" s="528"/>
      <c r="I429" s="528"/>
      <c r="J429" s="528"/>
      <c r="K429" s="528"/>
      <c r="L429" s="529"/>
      <c r="M429" s="176"/>
      <c r="O429" s="170"/>
      <c r="P429" s="170"/>
    </row>
    <row r="430" spans="1:16" s="3" customFormat="1" x14ac:dyDescent="0.3">
      <c r="A430" s="13"/>
      <c r="B430" s="527"/>
      <c r="C430" s="528"/>
      <c r="D430" s="528"/>
      <c r="E430" s="528"/>
      <c r="F430" s="528"/>
      <c r="G430" s="528"/>
      <c r="H430" s="528"/>
      <c r="I430" s="528"/>
      <c r="J430" s="528"/>
      <c r="K430" s="528"/>
      <c r="L430" s="529"/>
      <c r="M430" s="176"/>
      <c r="O430" s="170"/>
      <c r="P430" s="170"/>
    </row>
    <row r="431" spans="1:16" s="3" customFormat="1" x14ac:dyDescent="0.3">
      <c r="A431" s="13"/>
      <c r="B431" s="527"/>
      <c r="C431" s="528"/>
      <c r="D431" s="528"/>
      <c r="E431" s="528"/>
      <c r="F431" s="528"/>
      <c r="G431" s="528"/>
      <c r="H431" s="528"/>
      <c r="I431" s="528"/>
      <c r="J431" s="528"/>
      <c r="K431" s="528"/>
      <c r="L431" s="529"/>
      <c r="M431" s="176"/>
      <c r="O431" s="170"/>
      <c r="P431" s="170"/>
    </row>
    <row r="432" spans="1:16" s="3" customFormat="1" x14ac:dyDescent="0.3">
      <c r="A432" s="13"/>
      <c r="B432" s="527"/>
      <c r="C432" s="528"/>
      <c r="D432" s="528"/>
      <c r="E432" s="528"/>
      <c r="F432" s="528"/>
      <c r="G432" s="528"/>
      <c r="H432" s="528"/>
      <c r="I432" s="528"/>
      <c r="J432" s="528"/>
      <c r="K432" s="528"/>
      <c r="L432" s="529"/>
      <c r="M432" s="176"/>
      <c r="O432" s="170"/>
      <c r="P432" s="170"/>
    </row>
    <row r="433" spans="1:16" s="176" customFormat="1" x14ac:dyDescent="0.3">
      <c r="A433" s="250"/>
      <c r="B433" s="276"/>
      <c r="C433" s="277"/>
      <c r="D433" s="277"/>
      <c r="E433" s="277"/>
      <c r="F433" s="277"/>
      <c r="G433" s="277"/>
      <c r="H433" s="277"/>
      <c r="I433" s="277"/>
      <c r="J433" s="277"/>
      <c r="K433" s="277"/>
      <c r="L433" s="278"/>
      <c r="O433" s="172"/>
      <c r="P433" s="172"/>
    </row>
    <row r="434" spans="1:16" x14ac:dyDescent="0.3">
      <c r="B434" s="680" t="s">
        <v>595</v>
      </c>
      <c r="C434" s="681"/>
      <c r="D434" s="681"/>
      <c r="E434" s="681"/>
      <c r="F434" s="681"/>
      <c r="G434" s="681"/>
      <c r="H434" s="681"/>
      <c r="I434" s="681"/>
      <c r="J434" s="681"/>
      <c r="K434" s="681"/>
      <c r="L434" s="682"/>
      <c r="M434" s="2"/>
    </row>
    <row r="435" spans="1:16" s="10" customFormat="1" x14ac:dyDescent="0.3">
      <c r="A435" s="12"/>
      <c r="B435" s="27"/>
      <c r="C435" s="28"/>
      <c r="D435" s="28"/>
      <c r="E435" s="29"/>
      <c r="F435" s="29"/>
      <c r="G435" s="29"/>
      <c r="H435" s="29"/>
      <c r="I435" s="29"/>
      <c r="J435" s="29"/>
      <c r="K435" s="29"/>
      <c r="L435" s="30"/>
      <c r="O435" s="8"/>
      <c r="P435" s="8"/>
    </row>
    <row r="436" spans="1:16" s="10" customFormat="1" x14ac:dyDescent="0.3">
      <c r="A436" s="12"/>
      <c r="B436" s="576" t="str">
        <f>IF(Intro!$G$21="English",O436,P436)</f>
        <v>Explain any changes you expect to see in the Canadian market and in other markets globally for the goods over the next two years with respect to demand, prices, capacity utilization, import volumes or any other factor.</v>
      </c>
      <c r="C436" s="577"/>
      <c r="D436" s="577"/>
      <c r="E436" s="577"/>
      <c r="F436" s="577"/>
      <c r="G436" s="577"/>
      <c r="H436" s="577"/>
      <c r="I436" s="577"/>
      <c r="J436" s="577"/>
      <c r="K436" s="577"/>
      <c r="L436" s="578"/>
      <c r="O436" s="171"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36" s="8" t="s">
        <v>610</v>
      </c>
    </row>
    <row r="437" spans="1:16" s="10" customFormat="1" x14ac:dyDescent="0.3">
      <c r="A437" s="12"/>
      <c r="B437" s="576"/>
      <c r="C437" s="577"/>
      <c r="D437" s="577"/>
      <c r="E437" s="577"/>
      <c r="F437" s="577"/>
      <c r="G437" s="577"/>
      <c r="H437" s="577"/>
      <c r="I437" s="577"/>
      <c r="J437" s="577"/>
      <c r="K437" s="577"/>
      <c r="L437" s="578"/>
      <c r="O437" s="171"/>
      <c r="P437" s="8"/>
    </row>
    <row r="438" spans="1:16" s="176" customFormat="1" x14ac:dyDescent="0.3">
      <c r="A438" s="250"/>
      <c r="B438" s="263"/>
      <c r="C438" s="264"/>
      <c r="D438" s="264"/>
      <c r="E438" s="264"/>
      <c r="F438" s="264"/>
      <c r="G438" s="264"/>
      <c r="H438" s="264"/>
      <c r="I438" s="264"/>
      <c r="J438" s="264"/>
      <c r="K438" s="264"/>
      <c r="L438" s="251"/>
      <c r="O438" s="172"/>
      <c r="P438" s="172"/>
    </row>
    <row r="439" spans="1:16" s="3" customFormat="1" x14ac:dyDescent="0.3">
      <c r="A439" s="13"/>
      <c r="B439" s="527"/>
      <c r="C439" s="528"/>
      <c r="D439" s="528"/>
      <c r="E439" s="528"/>
      <c r="F439" s="528"/>
      <c r="G439" s="528"/>
      <c r="H439" s="528"/>
      <c r="I439" s="528"/>
      <c r="J439" s="528"/>
      <c r="K439" s="528"/>
      <c r="L439" s="529"/>
      <c r="M439" s="176"/>
      <c r="O439" s="170"/>
      <c r="P439" s="170"/>
    </row>
    <row r="440" spans="1:16" s="3" customFormat="1" x14ac:dyDescent="0.3">
      <c r="A440" s="13"/>
      <c r="B440" s="527"/>
      <c r="C440" s="528"/>
      <c r="D440" s="528"/>
      <c r="E440" s="528"/>
      <c r="F440" s="528"/>
      <c r="G440" s="528"/>
      <c r="H440" s="528"/>
      <c r="I440" s="528"/>
      <c r="J440" s="528"/>
      <c r="K440" s="528"/>
      <c r="L440" s="529"/>
      <c r="M440" s="176"/>
      <c r="O440" s="170"/>
      <c r="P440" s="170"/>
    </row>
    <row r="441" spans="1:16" s="3" customFormat="1" x14ac:dyDescent="0.3">
      <c r="A441" s="13"/>
      <c r="B441" s="527"/>
      <c r="C441" s="528"/>
      <c r="D441" s="528"/>
      <c r="E441" s="528"/>
      <c r="F441" s="528"/>
      <c r="G441" s="528"/>
      <c r="H441" s="528"/>
      <c r="I441" s="528"/>
      <c r="J441" s="528"/>
      <c r="K441" s="528"/>
      <c r="L441" s="529"/>
      <c r="M441" s="176"/>
      <c r="O441" s="170"/>
      <c r="P441" s="170"/>
    </row>
    <row r="442" spans="1:16" s="3" customFormat="1" x14ac:dyDescent="0.3">
      <c r="A442" s="13"/>
      <c r="B442" s="527"/>
      <c r="C442" s="528"/>
      <c r="D442" s="528"/>
      <c r="E442" s="528"/>
      <c r="F442" s="528"/>
      <c r="G442" s="528"/>
      <c r="H442" s="528"/>
      <c r="I442" s="528"/>
      <c r="J442" s="528"/>
      <c r="K442" s="528"/>
      <c r="L442" s="529"/>
      <c r="M442" s="176"/>
      <c r="O442" s="170"/>
      <c r="P442" s="170"/>
    </row>
    <row r="443" spans="1:16" s="3" customFormat="1" x14ac:dyDescent="0.3">
      <c r="A443" s="13"/>
      <c r="B443" s="527"/>
      <c r="C443" s="528"/>
      <c r="D443" s="528"/>
      <c r="E443" s="528"/>
      <c r="F443" s="528"/>
      <c r="G443" s="528"/>
      <c r="H443" s="528"/>
      <c r="I443" s="528"/>
      <c r="J443" s="528"/>
      <c r="K443" s="528"/>
      <c r="L443" s="529"/>
      <c r="M443" s="176"/>
      <c r="O443" s="170"/>
      <c r="P443" s="170"/>
    </row>
    <row r="444" spans="1:16" s="3" customFormat="1" x14ac:dyDescent="0.3">
      <c r="A444" s="13"/>
      <c r="B444" s="527"/>
      <c r="C444" s="528"/>
      <c r="D444" s="528"/>
      <c r="E444" s="528"/>
      <c r="F444" s="528"/>
      <c r="G444" s="528"/>
      <c r="H444" s="528"/>
      <c r="I444" s="528"/>
      <c r="J444" s="528"/>
      <c r="K444" s="528"/>
      <c r="L444" s="529"/>
      <c r="M444" s="176"/>
      <c r="O444" s="170"/>
      <c r="P444" s="170"/>
    </row>
    <row r="445" spans="1:16" s="3" customFormat="1" x14ac:dyDescent="0.3">
      <c r="A445" s="13"/>
      <c r="B445" s="527"/>
      <c r="C445" s="528"/>
      <c r="D445" s="528"/>
      <c r="E445" s="528"/>
      <c r="F445" s="528"/>
      <c r="G445" s="528"/>
      <c r="H445" s="528"/>
      <c r="I445" s="528"/>
      <c r="J445" s="528"/>
      <c r="K445" s="528"/>
      <c r="L445" s="529"/>
      <c r="M445" s="176"/>
      <c r="O445" s="170"/>
      <c r="P445" s="170"/>
    </row>
    <row r="446" spans="1:16" s="3" customFormat="1" x14ac:dyDescent="0.3">
      <c r="A446" s="13"/>
      <c r="B446" s="527"/>
      <c r="C446" s="528"/>
      <c r="D446" s="528"/>
      <c r="E446" s="528"/>
      <c r="F446" s="528"/>
      <c r="G446" s="528"/>
      <c r="H446" s="528"/>
      <c r="I446" s="528"/>
      <c r="J446" s="528"/>
      <c r="K446" s="528"/>
      <c r="L446" s="529"/>
      <c r="M446" s="176"/>
      <c r="O446" s="170"/>
      <c r="P446" s="170"/>
    </row>
    <row r="447" spans="1:16" s="176" customFormat="1" x14ac:dyDescent="0.3">
      <c r="A447" s="250"/>
      <c r="B447" s="276"/>
      <c r="C447" s="277"/>
      <c r="D447" s="277"/>
      <c r="E447" s="277"/>
      <c r="F447" s="277"/>
      <c r="G447" s="277"/>
      <c r="H447" s="277"/>
      <c r="I447" s="277"/>
      <c r="J447" s="277"/>
      <c r="K447" s="277"/>
      <c r="L447" s="278"/>
      <c r="O447" s="172"/>
      <c r="P447" s="172"/>
    </row>
    <row r="448" spans="1:16" s="176" customFormat="1" x14ac:dyDescent="0.3">
      <c r="A448" s="250"/>
      <c r="B448" s="680" t="s">
        <v>596</v>
      </c>
      <c r="C448" s="681"/>
      <c r="D448" s="681"/>
      <c r="E448" s="681"/>
      <c r="F448" s="681"/>
      <c r="G448" s="681"/>
      <c r="H448" s="681"/>
      <c r="I448" s="681"/>
      <c r="J448" s="681"/>
      <c r="K448" s="681"/>
      <c r="L448" s="682"/>
      <c r="O448" s="172"/>
      <c r="P448" s="172"/>
    </row>
    <row r="449" spans="1:17" s="176" customFormat="1" x14ac:dyDescent="0.3">
      <c r="A449" s="250"/>
      <c r="B449" s="263"/>
      <c r="C449" s="264"/>
      <c r="D449" s="264"/>
      <c r="E449" s="264"/>
      <c r="F449" s="264"/>
      <c r="G449" s="264"/>
      <c r="H449" s="264"/>
      <c r="I449" s="264"/>
      <c r="J449" s="264"/>
      <c r="K449" s="264"/>
      <c r="L449" s="251"/>
      <c r="O449" s="172"/>
      <c r="P449" s="172"/>
    </row>
    <row r="450" spans="1:17" s="176" customFormat="1" x14ac:dyDescent="0.3">
      <c r="A450" s="250"/>
      <c r="B450" s="576" t="str">
        <f>IF(Intro!$G$21="English",O450,P450)</f>
        <v>Comment on how the Canadian market for the goods has changed since January 2025. Has your firm’s export strategy for the goods changed? Has the domestic price premium for the goods changed as a result of any promotional efforts to Buy Canadian products?</v>
      </c>
      <c r="C450" s="577"/>
      <c r="D450" s="577"/>
      <c r="E450" s="577"/>
      <c r="F450" s="577"/>
      <c r="G450" s="577"/>
      <c r="H450" s="577"/>
      <c r="I450" s="577"/>
      <c r="J450" s="577"/>
      <c r="K450" s="577"/>
      <c r="L450" s="578"/>
      <c r="O450" s="291" t="s">
        <v>741</v>
      </c>
      <c r="P450" s="173" t="s">
        <v>742</v>
      </c>
    </row>
    <row r="451" spans="1:17" s="176" customFormat="1" x14ac:dyDescent="0.3">
      <c r="A451" s="250"/>
      <c r="B451" s="576"/>
      <c r="C451" s="577"/>
      <c r="D451" s="577"/>
      <c r="E451" s="577"/>
      <c r="F451" s="577"/>
      <c r="G451" s="577"/>
      <c r="H451" s="577"/>
      <c r="I451" s="577"/>
      <c r="J451" s="577"/>
      <c r="K451" s="577"/>
      <c r="L451" s="578"/>
      <c r="O451" s="172"/>
      <c r="P451" s="172"/>
    </row>
    <row r="452" spans="1:17" s="176" customFormat="1" x14ac:dyDescent="0.3">
      <c r="A452" s="250"/>
      <c r="B452" s="263"/>
      <c r="C452" s="264"/>
      <c r="D452" s="264"/>
      <c r="E452" s="264"/>
      <c r="F452" s="264"/>
      <c r="G452" s="264"/>
      <c r="H452" s="264"/>
      <c r="I452" s="264"/>
      <c r="J452" s="264"/>
      <c r="K452" s="264"/>
      <c r="L452" s="251"/>
      <c r="O452" s="172"/>
      <c r="P452" s="172"/>
    </row>
    <row r="453" spans="1:17" s="176" customFormat="1" x14ac:dyDescent="0.3">
      <c r="A453" s="250"/>
      <c r="B453" s="527"/>
      <c r="C453" s="528"/>
      <c r="D453" s="528"/>
      <c r="E453" s="528"/>
      <c r="F453" s="528"/>
      <c r="G453" s="528"/>
      <c r="H453" s="528"/>
      <c r="I453" s="528"/>
      <c r="J453" s="528"/>
      <c r="K453" s="528"/>
      <c r="L453" s="529"/>
      <c r="O453" s="172"/>
      <c r="P453" s="172"/>
    </row>
    <row r="454" spans="1:17" s="176" customFormat="1" x14ac:dyDescent="0.3">
      <c r="A454" s="250"/>
      <c r="B454" s="527"/>
      <c r="C454" s="528"/>
      <c r="D454" s="528"/>
      <c r="E454" s="528"/>
      <c r="F454" s="528"/>
      <c r="G454" s="528"/>
      <c r="H454" s="528"/>
      <c r="I454" s="528"/>
      <c r="J454" s="528"/>
      <c r="K454" s="528"/>
      <c r="L454" s="529"/>
      <c r="O454" s="172"/>
      <c r="P454" s="172"/>
    </row>
    <row r="455" spans="1:17" s="176" customFormat="1" x14ac:dyDescent="0.3">
      <c r="A455" s="250"/>
      <c r="B455" s="527"/>
      <c r="C455" s="528"/>
      <c r="D455" s="528"/>
      <c r="E455" s="528"/>
      <c r="F455" s="528"/>
      <c r="G455" s="528"/>
      <c r="H455" s="528"/>
      <c r="I455" s="528"/>
      <c r="J455" s="528"/>
      <c r="K455" s="528"/>
      <c r="L455" s="529"/>
      <c r="O455" s="172"/>
      <c r="P455" s="172"/>
    </row>
    <row r="456" spans="1:17" s="176" customFormat="1" x14ac:dyDescent="0.3">
      <c r="A456" s="250"/>
      <c r="B456" s="527"/>
      <c r="C456" s="528"/>
      <c r="D456" s="528"/>
      <c r="E456" s="528"/>
      <c r="F456" s="528"/>
      <c r="G456" s="528"/>
      <c r="H456" s="528"/>
      <c r="I456" s="528"/>
      <c r="J456" s="528"/>
      <c r="K456" s="528"/>
      <c r="L456" s="529"/>
      <c r="O456" s="172"/>
      <c r="P456" s="172"/>
    </row>
    <row r="457" spans="1:17" s="176" customFormat="1" x14ac:dyDescent="0.3">
      <c r="A457" s="250"/>
      <c r="B457" s="527"/>
      <c r="C457" s="528"/>
      <c r="D457" s="528"/>
      <c r="E457" s="528"/>
      <c r="F457" s="528"/>
      <c r="G457" s="528"/>
      <c r="H457" s="528"/>
      <c r="I457" s="528"/>
      <c r="J457" s="528"/>
      <c r="K457" s="528"/>
      <c r="L457" s="529"/>
      <c r="O457" s="172"/>
      <c r="P457" s="172"/>
    </row>
    <row r="458" spans="1:17" s="176" customFormat="1" x14ac:dyDescent="0.3">
      <c r="A458" s="250"/>
      <c r="B458" s="527"/>
      <c r="C458" s="528"/>
      <c r="D458" s="528"/>
      <c r="E458" s="528"/>
      <c r="F458" s="528"/>
      <c r="G458" s="528"/>
      <c r="H458" s="528"/>
      <c r="I458" s="528"/>
      <c r="J458" s="528"/>
      <c r="K458" s="528"/>
      <c r="L458" s="529"/>
      <c r="O458" s="172"/>
      <c r="P458" s="172"/>
    </row>
    <row r="459" spans="1:17" s="176" customFormat="1" x14ac:dyDescent="0.3">
      <c r="A459" s="250"/>
      <c r="B459" s="527"/>
      <c r="C459" s="528"/>
      <c r="D459" s="528"/>
      <c r="E459" s="528"/>
      <c r="F459" s="528"/>
      <c r="G459" s="528"/>
      <c r="H459" s="528"/>
      <c r="I459" s="528"/>
      <c r="J459" s="528"/>
      <c r="K459" s="528"/>
      <c r="L459" s="529"/>
      <c r="O459" s="172"/>
      <c r="P459" s="172"/>
    </row>
    <row r="460" spans="1:17" s="176" customFormat="1" x14ac:dyDescent="0.3">
      <c r="A460" s="250"/>
      <c r="B460" s="527"/>
      <c r="C460" s="528"/>
      <c r="D460" s="528"/>
      <c r="E460" s="528"/>
      <c r="F460" s="528"/>
      <c r="G460" s="528"/>
      <c r="H460" s="528"/>
      <c r="I460" s="528"/>
      <c r="J460" s="528"/>
      <c r="K460" s="528"/>
      <c r="L460" s="529"/>
      <c r="O460" s="172"/>
      <c r="P460" s="172"/>
    </row>
    <row r="461" spans="1:17" s="176" customFormat="1" x14ac:dyDescent="0.3">
      <c r="A461" s="250"/>
      <c r="B461" s="263"/>
      <c r="C461" s="264"/>
      <c r="D461" s="264"/>
      <c r="E461" s="264"/>
      <c r="F461" s="264"/>
      <c r="G461" s="264"/>
      <c r="H461" s="264"/>
      <c r="I461" s="264"/>
      <c r="J461" s="264"/>
      <c r="K461" s="264"/>
      <c r="L461" s="251"/>
      <c r="O461" s="172"/>
      <c r="P461" s="172"/>
    </row>
    <row r="462" spans="1:17" s="150" customFormat="1" x14ac:dyDescent="0.3">
      <c r="A462" s="41"/>
      <c r="B462" s="670" t="s">
        <v>743</v>
      </c>
      <c r="C462" s="671"/>
      <c r="D462" s="671"/>
      <c r="E462" s="671"/>
      <c r="F462" s="672"/>
      <c r="G462" s="672"/>
      <c r="H462" s="672"/>
      <c r="I462" s="672"/>
      <c r="J462" s="672"/>
      <c r="K462" s="672"/>
      <c r="L462" s="673"/>
      <c r="M462" s="162"/>
    </row>
    <row r="463" spans="1:17" s="150" customFormat="1" x14ac:dyDescent="0.3">
      <c r="A463" s="41"/>
      <c r="B463" s="289"/>
      <c r="C463" s="290"/>
      <c r="D463" s="290"/>
      <c r="E463" s="290"/>
      <c r="F463" s="294"/>
      <c r="G463" s="294"/>
      <c r="H463" s="294"/>
      <c r="I463" s="294"/>
      <c r="J463" s="294"/>
      <c r="K463" s="294"/>
      <c r="L463" s="295"/>
      <c r="M463" s="162"/>
    </row>
    <row r="464" spans="1:17" s="150" customFormat="1" x14ac:dyDescent="0.3">
      <c r="A464" s="41"/>
      <c r="B464" s="524" t="str">
        <f>IF(Intro!$G$21="English",O464,P464)</f>
        <v>Explain any impacts on these outlooks should the finding or order be continued or rescinded. Provide documents, or the names of documents, such as studies or articles in trade journals, that support your firm's statement.</v>
      </c>
      <c r="C464" s="525"/>
      <c r="D464" s="525"/>
      <c r="E464" s="525"/>
      <c r="F464" s="525"/>
      <c r="G464" s="525"/>
      <c r="H464" s="525"/>
      <c r="I464" s="525"/>
      <c r="J464" s="525"/>
      <c r="K464" s="525"/>
      <c r="L464" s="526"/>
      <c r="M464" s="162"/>
      <c r="O464" s="291" t="s">
        <v>593</v>
      </c>
      <c r="P464" s="217" t="s">
        <v>594</v>
      </c>
      <c r="Q464" s="217"/>
    </row>
    <row r="465" spans="1:17" s="150" customFormat="1" x14ac:dyDescent="0.3">
      <c r="A465" s="41"/>
      <c r="B465" s="524"/>
      <c r="C465" s="525"/>
      <c r="D465" s="525"/>
      <c r="E465" s="525"/>
      <c r="F465" s="525"/>
      <c r="G465" s="525"/>
      <c r="H465" s="525"/>
      <c r="I465" s="525"/>
      <c r="J465" s="525"/>
      <c r="K465" s="525"/>
      <c r="L465" s="526"/>
      <c r="M465" s="162"/>
      <c r="O465" s="291"/>
      <c r="P465" s="291"/>
      <c r="Q465" s="291"/>
    </row>
    <row r="466" spans="1:17" s="150" customFormat="1" x14ac:dyDescent="0.3">
      <c r="A466" s="41"/>
      <c r="B466" s="287"/>
      <c r="C466" s="160"/>
      <c r="D466" s="160"/>
      <c r="E466" s="160"/>
      <c r="F466" s="160"/>
      <c r="G466" s="160"/>
      <c r="H466" s="160"/>
      <c r="I466" s="160"/>
      <c r="J466" s="160"/>
      <c r="K466" s="160"/>
      <c r="L466" s="288"/>
      <c r="M466" s="162"/>
      <c r="O466" s="291"/>
      <c r="P466" s="291"/>
      <c r="Q466" s="291"/>
    </row>
    <row r="467" spans="1:17" s="150" customFormat="1" x14ac:dyDescent="0.3">
      <c r="A467" s="41"/>
      <c r="B467" s="692"/>
      <c r="C467" s="693"/>
      <c r="D467" s="693"/>
      <c r="E467" s="693"/>
      <c r="F467" s="693"/>
      <c r="G467" s="693"/>
      <c r="H467" s="693"/>
      <c r="I467" s="693"/>
      <c r="J467" s="693"/>
      <c r="K467" s="693"/>
      <c r="L467" s="694"/>
      <c r="M467" s="162"/>
    </row>
    <row r="468" spans="1:17" s="150" customFormat="1" x14ac:dyDescent="0.3">
      <c r="A468" s="41"/>
      <c r="B468" s="692"/>
      <c r="C468" s="693"/>
      <c r="D468" s="693"/>
      <c r="E468" s="693"/>
      <c r="F468" s="693"/>
      <c r="G468" s="693"/>
      <c r="H468" s="693"/>
      <c r="I468" s="693"/>
      <c r="J468" s="693"/>
      <c r="K468" s="693"/>
      <c r="L468" s="694"/>
      <c r="M468" s="162"/>
    </row>
    <row r="469" spans="1:17" s="150" customFormat="1" x14ac:dyDescent="0.3">
      <c r="A469" s="41"/>
      <c r="B469" s="692"/>
      <c r="C469" s="693"/>
      <c r="D469" s="693"/>
      <c r="E469" s="693"/>
      <c r="F469" s="693"/>
      <c r="G469" s="693"/>
      <c r="H469" s="693"/>
      <c r="I469" s="693"/>
      <c r="J469" s="693"/>
      <c r="K469" s="693"/>
      <c r="L469" s="694"/>
      <c r="M469" s="162"/>
    </row>
    <row r="470" spans="1:17" s="150" customFormat="1" x14ac:dyDescent="0.3">
      <c r="A470" s="41"/>
      <c r="B470" s="692"/>
      <c r="C470" s="693"/>
      <c r="D470" s="693"/>
      <c r="E470" s="693"/>
      <c r="F470" s="693"/>
      <c r="G470" s="693"/>
      <c r="H470" s="693"/>
      <c r="I470" s="693"/>
      <c r="J470" s="693"/>
      <c r="K470" s="693"/>
      <c r="L470" s="694"/>
      <c r="M470" s="162"/>
    </row>
    <row r="471" spans="1:17" s="150" customFormat="1" x14ac:dyDescent="0.3">
      <c r="A471" s="41"/>
      <c r="B471" s="692"/>
      <c r="C471" s="693"/>
      <c r="D471" s="693"/>
      <c r="E471" s="693"/>
      <c r="F471" s="693"/>
      <c r="G471" s="693"/>
      <c r="H471" s="693"/>
      <c r="I471" s="693"/>
      <c r="J471" s="693"/>
      <c r="K471" s="693"/>
      <c r="L471" s="694"/>
      <c r="M471" s="162"/>
    </row>
    <row r="472" spans="1:17" s="150" customFormat="1" x14ac:dyDescent="0.3">
      <c r="A472" s="41"/>
      <c r="B472" s="692"/>
      <c r="C472" s="693"/>
      <c r="D472" s="693"/>
      <c r="E472" s="693"/>
      <c r="F472" s="693"/>
      <c r="G472" s="693"/>
      <c r="H472" s="693"/>
      <c r="I472" s="693"/>
      <c r="J472" s="693"/>
      <c r="K472" s="693"/>
      <c r="L472" s="694"/>
      <c r="M472" s="162"/>
    </row>
    <row r="473" spans="1:17" s="150" customFormat="1" x14ac:dyDescent="0.3">
      <c r="A473" s="41"/>
      <c r="B473" s="692"/>
      <c r="C473" s="693"/>
      <c r="D473" s="693"/>
      <c r="E473" s="693"/>
      <c r="F473" s="693"/>
      <c r="G473" s="693"/>
      <c r="H473" s="693"/>
      <c r="I473" s="693"/>
      <c r="J473" s="693"/>
      <c r="K473" s="693"/>
      <c r="L473" s="694"/>
      <c r="M473" s="162"/>
    </row>
    <row r="474" spans="1:17" s="150" customFormat="1" x14ac:dyDescent="0.3">
      <c r="A474" s="41"/>
      <c r="B474" s="692"/>
      <c r="C474" s="695"/>
      <c r="D474" s="695"/>
      <c r="E474" s="695"/>
      <c r="F474" s="695"/>
      <c r="G474" s="695"/>
      <c r="H474" s="695"/>
      <c r="I474" s="695"/>
      <c r="J474" s="695"/>
      <c r="K474" s="695"/>
      <c r="L474" s="694"/>
      <c r="M474" s="162"/>
    </row>
    <row r="475" spans="1:17" x14ac:dyDescent="0.3">
      <c r="B475" s="301"/>
      <c r="C475" s="302"/>
      <c r="D475" s="302"/>
      <c r="E475" s="302"/>
      <c r="F475" s="302"/>
      <c r="G475" s="302"/>
      <c r="H475" s="302"/>
      <c r="I475" s="302"/>
      <c r="J475" s="302"/>
      <c r="K475" s="302"/>
      <c r="L475" s="303"/>
    </row>
  </sheetData>
  <sheetProtection algorithmName="SHA-512" hashValue="ksfcBlAXfZCgxB43j9+j0m/W1t8TyTtDu0KTTmc+EdtOetsbopY+RVxeK9GE1P+kcns2DYt66Rp0LqMBaHvr8w==" saltValue="4HP9RXYPUftvTScUSKa5sQ==" spinCount="100000" sheet="1" objects="1" scenarios="1" selectLockedCells="1"/>
  <mergeCells count="201">
    <mergeCell ref="B448:L448"/>
    <mergeCell ref="B450:L451"/>
    <mergeCell ref="B453:L460"/>
    <mergeCell ref="B223:D227"/>
    <mergeCell ref="B425:L432"/>
    <mergeCell ref="B388:L388"/>
    <mergeCell ref="B436:L437"/>
    <mergeCell ref="B334:L334"/>
    <mergeCell ref="B394:L394"/>
    <mergeCell ref="B360:L361"/>
    <mergeCell ref="B374:L375"/>
    <mergeCell ref="B422:L423"/>
    <mergeCell ref="B332:L332"/>
    <mergeCell ref="B345:L345"/>
    <mergeCell ref="B358:L358"/>
    <mergeCell ref="B372:L372"/>
    <mergeCell ref="B386:L386"/>
    <mergeCell ref="B405:L405"/>
    <mergeCell ref="B419:L419"/>
    <mergeCell ref="B420:L420"/>
    <mergeCell ref="B363:L370"/>
    <mergeCell ref="B377:L384"/>
    <mergeCell ref="B396:L403"/>
    <mergeCell ref="B409:L416"/>
    <mergeCell ref="B392:G392"/>
    <mergeCell ref="B390:G390"/>
    <mergeCell ref="B250:L251"/>
    <mergeCell ref="B12:L12"/>
    <mergeCell ref="B13:L13"/>
    <mergeCell ref="B29:L29"/>
    <mergeCell ref="B71:L71"/>
    <mergeCell ref="B84:L84"/>
    <mergeCell ref="B90:L90"/>
    <mergeCell ref="B151:L151"/>
    <mergeCell ref="B165:L165"/>
    <mergeCell ref="B186:L186"/>
    <mergeCell ref="B120:B129"/>
    <mergeCell ref="C120:D129"/>
    <mergeCell ref="E120:F129"/>
    <mergeCell ref="G120:H129"/>
    <mergeCell ref="I120:J129"/>
    <mergeCell ref="K120:L129"/>
    <mergeCell ref="B130:B139"/>
    <mergeCell ref="C130:D139"/>
    <mergeCell ref="E130:F139"/>
    <mergeCell ref="B100:B109"/>
    <mergeCell ref="C100:D109"/>
    <mergeCell ref="E100:F109"/>
    <mergeCell ref="G100:H109"/>
    <mergeCell ref="I100:J109"/>
    <mergeCell ref="K100:L109"/>
    <mergeCell ref="B110:B119"/>
    <mergeCell ref="C110:D119"/>
    <mergeCell ref="E110:F119"/>
    <mergeCell ref="G110:H119"/>
    <mergeCell ref="I110:J119"/>
    <mergeCell ref="K110:L119"/>
    <mergeCell ref="C53:D54"/>
    <mergeCell ref="E53:F54"/>
    <mergeCell ref="G53:I54"/>
    <mergeCell ref="J53:L54"/>
    <mergeCell ref="C55:D56"/>
    <mergeCell ref="E55:F56"/>
    <mergeCell ref="G55:I56"/>
    <mergeCell ref="J55:L56"/>
    <mergeCell ref="B92:L92"/>
    <mergeCell ref="B89:L89"/>
    <mergeCell ref="B55:B56"/>
    <mergeCell ref="B62:L69"/>
    <mergeCell ref="B75:L82"/>
    <mergeCell ref="C94:D99"/>
    <mergeCell ref="E94:F99"/>
    <mergeCell ref="G94:H99"/>
    <mergeCell ref="I94:J99"/>
    <mergeCell ref="K94:L99"/>
    <mergeCell ref="B53:B54"/>
    <mergeCell ref="C41:D42"/>
    <mergeCell ref="E41:F42"/>
    <mergeCell ref="G41:I42"/>
    <mergeCell ref="J41:L42"/>
    <mergeCell ref="C43:D44"/>
    <mergeCell ref="E43:F44"/>
    <mergeCell ref="G43:I44"/>
    <mergeCell ref="J43:L44"/>
    <mergeCell ref="C45:D46"/>
    <mergeCell ref="E45:F46"/>
    <mergeCell ref="C47:D48"/>
    <mergeCell ref="E47:F48"/>
    <mergeCell ref="G47:I48"/>
    <mergeCell ref="J47:L48"/>
    <mergeCell ref="C49:D50"/>
    <mergeCell ref="E49:F50"/>
    <mergeCell ref="G49:I50"/>
    <mergeCell ref="J49:L50"/>
    <mergeCell ref="C51:D52"/>
    <mergeCell ref="E51:F52"/>
    <mergeCell ref="G51:I52"/>
    <mergeCell ref="C39:D40"/>
    <mergeCell ref="E39:F40"/>
    <mergeCell ref="G39:I40"/>
    <mergeCell ref="J39:L40"/>
    <mergeCell ref="J51:L52"/>
    <mergeCell ref="B49:B50"/>
    <mergeCell ref="B51:B52"/>
    <mergeCell ref="B47:B48"/>
    <mergeCell ref="E37:F38"/>
    <mergeCell ref="C37:D38"/>
    <mergeCell ref="G37:I38"/>
    <mergeCell ref="J37:L38"/>
    <mergeCell ref="B216:L216"/>
    <mergeCell ref="B140:B149"/>
    <mergeCell ref="C140:D149"/>
    <mergeCell ref="E140:F149"/>
    <mergeCell ref="G140:H149"/>
    <mergeCell ref="I140:J149"/>
    <mergeCell ref="K140:L149"/>
    <mergeCell ref="B156:L163"/>
    <mergeCell ref="B169:L176"/>
    <mergeCell ref="B190:L197"/>
    <mergeCell ref="B203:L210"/>
    <mergeCell ref="B178:L178"/>
    <mergeCell ref="B188:L188"/>
    <mergeCell ref="B182:C182"/>
    <mergeCell ref="B183:C183"/>
    <mergeCell ref="B184:C184"/>
    <mergeCell ref="D182:K182"/>
    <mergeCell ref="D183:K183"/>
    <mergeCell ref="D184:K184"/>
    <mergeCell ref="B180:L180"/>
    <mergeCell ref="G130:H139"/>
    <mergeCell ref="I130:J139"/>
    <mergeCell ref="K130:L139"/>
    <mergeCell ref="E223:L227"/>
    <mergeCell ref="B4:L4"/>
    <mergeCell ref="B5:L5"/>
    <mergeCell ref="B6:L6"/>
    <mergeCell ref="B9:L9"/>
    <mergeCell ref="B10:L10"/>
    <mergeCell ref="B18:L18"/>
    <mergeCell ref="B60:L60"/>
    <mergeCell ref="B73:L73"/>
    <mergeCell ref="C35:D36"/>
    <mergeCell ref="E35:F36"/>
    <mergeCell ref="G35:I36"/>
    <mergeCell ref="J35:L36"/>
    <mergeCell ref="B39:B40"/>
    <mergeCell ref="G45:I46"/>
    <mergeCell ref="J45:L46"/>
    <mergeCell ref="B41:B42"/>
    <mergeCell ref="B43:B44"/>
    <mergeCell ref="B45:B46"/>
    <mergeCell ref="B37:B38"/>
    <mergeCell ref="B167:L167"/>
    <mergeCell ref="B31:L33"/>
    <mergeCell ref="B391:G391"/>
    <mergeCell ref="B464:L465"/>
    <mergeCell ref="B467:L474"/>
    <mergeCell ref="B266:L273"/>
    <mergeCell ref="B213:L213"/>
    <mergeCell ref="B8:L8"/>
    <mergeCell ref="B153:L154"/>
    <mergeCell ref="B407:L407"/>
    <mergeCell ref="B336:L343"/>
    <mergeCell ref="B349:L356"/>
    <mergeCell ref="B264:L264"/>
    <mergeCell ref="B86:L86"/>
    <mergeCell ref="B228:D232"/>
    <mergeCell ref="E228:L232"/>
    <mergeCell ref="B239:L246"/>
    <mergeCell ref="B253:L260"/>
    <mergeCell ref="B281:L288"/>
    <mergeCell ref="B294:L301"/>
    <mergeCell ref="B307:L314"/>
    <mergeCell ref="B218:D222"/>
    <mergeCell ref="B201:L201"/>
    <mergeCell ref="B16:G16"/>
    <mergeCell ref="B20:L27"/>
    <mergeCell ref="H16:K16"/>
    <mergeCell ref="B316:L316"/>
    <mergeCell ref="B462:L462"/>
    <mergeCell ref="B236:L237"/>
    <mergeCell ref="B277:L277"/>
    <mergeCell ref="B318:L319"/>
    <mergeCell ref="B347:L347"/>
    <mergeCell ref="B199:L199"/>
    <mergeCell ref="B214:L214"/>
    <mergeCell ref="B234:L234"/>
    <mergeCell ref="B248:L248"/>
    <mergeCell ref="B262:L262"/>
    <mergeCell ref="E218:L222"/>
    <mergeCell ref="B292:L292"/>
    <mergeCell ref="B305:L305"/>
    <mergeCell ref="B321:L328"/>
    <mergeCell ref="B279:C279"/>
    <mergeCell ref="B439:L446"/>
    <mergeCell ref="B434:L434"/>
    <mergeCell ref="B331:L331"/>
    <mergeCell ref="B275:L275"/>
    <mergeCell ref="B290:L290"/>
    <mergeCell ref="B303:L303"/>
    <mergeCell ref="B58:L58"/>
  </mergeCells>
  <dataValidations count="7">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96:L399 B62:L63 B205:L207 B253:L253 B203:L203 B75:L75 B268:L270 B20:L23 B409:L412 B425:L428 B266:L266 B65:L67 B77:L79 B158:L160 B172:L174 B192:L194 B239:L242 B255:L257 B281:L284 B296:L298 B309:L311 B323:L325 B338:L340 B351:L353 B365:L367 B439:L442 B294:L294 B307:L307 B321:L321 B336:L336 B349:L349 B363:L363 B377:L377 B379:L381 B156:L156 B169:L169 B190:L190 B453:L456"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79" xr:uid="{51751D26-3857-4105-8CD2-B60852B0348B}">
      <formula1>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67:B470" xr:uid="{353E3310-7F40-45D0-8A1B-99BC69565B31}">
      <formula1>1001</formula1>
    </dataValidation>
    <dataValidation allowBlank="1" showInputMessage="1" showErrorMessage="1" sqref="D182:D184 C37:L56" xr:uid="{F8D8A7E1-1179-4260-93AA-9A622DB12CD0}"/>
    <dataValidation type="list" allowBlank="1" showInputMessage="1" showErrorMessage="1" sqref="H390:H392" xr:uid="{3D3F2DCC-2D7D-4040-B21C-C1A2394FA711}">
      <formula1>"X"</formula1>
    </dataValidation>
    <dataValidation type="list" allowBlank="1" showInputMessage="1" showErrorMessage="1" sqref="H16:K16" xr:uid="{5C77FB5B-3046-4A9F-9E8D-89B48ED8923D}">
      <formula1>"Canadian mill | Aciérie canadienne, Service centre | Centre de service"</formula1>
    </dataValidation>
    <dataValidation type="textLength" operator="lessThanOrEqual" allowBlank="1" showInputMessage="1" showErrorMessage="1" prompt="1000 character limit/limite de 1000 caractères" sqref="C100:L149 E218:L232" xr:uid="{303C5D0D-F723-418E-A513-C1D9D468F73B}">
      <formula1>1000</formula1>
    </dataValidation>
  </dataValidations>
  <printOptions horizontalCentered="1"/>
  <pageMargins left="0.25" right="0.25" top="0.75" bottom="0.75" header="0.3" footer="0.3"/>
  <pageSetup scale="63" fitToHeight="0" orientation="portrait" r:id="rId1"/>
  <headerFooter>
    <oddFooter>&amp;L&amp;A</oddFooter>
  </headerFooter>
  <rowBreaks count="8" manualBreakCount="8">
    <brk id="57" min="1" max="11" man="1"/>
    <brk id="87" min="1" max="11" man="1"/>
    <brk id="149" min="1" max="11" man="1"/>
    <brk id="211" min="1" max="11" man="1"/>
    <brk id="274" min="1" max="11" man="1"/>
    <brk id="329" min="1" max="11" man="1"/>
    <brk id="385" min="1" max="11" man="1"/>
    <brk id="417"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62"/>
  <sheetViews>
    <sheetView showGridLines="0" zoomScaleNormal="100" workbookViewId="0"/>
  </sheetViews>
  <sheetFormatPr defaultColWidth="9.44140625" defaultRowHeight="14.4" x14ac:dyDescent="0.3"/>
  <cols>
    <col min="1" max="1" width="1.5546875" style="12" customWidth="1"/>
    <col min="2" max="12" width="14.5546875" style="22" customWidth="1"/>
    <col min="13" max="13" width="14.5546875" style="1" customWidth="1"/>
    <col min="14" max="14" width="14.5546875" style="2" customWidth="1"/>
    <col min="15" max="16" width="14.5546875" style="2" hidden="1" customWidth="1"/>
    <col min="17" max="17" width="9.44140625" style="2" customWidth="1"/>
    <col min="18" max="16384" width="9.44140625" style="2"/>
  </cols>
  <sheetData>
    <row r="1" spans="1:16" x14ac:dyDescent="0.3">
      <c r="O1" s="2" t="s">
        <v>625</v>
      </c>
      <c r="P1" s="2" t="s">
        <v>625</v>
      </c>
    </row>
    <row r="2" spans="1:16" x14ac:dyDescent="0.3">
      <c r="B2" s="23" t="s">
        <v>0</v>
      </c>
      <c r="C2" s="23"/>
      <c r="O2" s="3" t="s">
        <v>126</v>
      </c>
      <c r="P2" s="3" t="s">
        <v>128</v>
      </c>
    </row>
    <row r="3" spans="1:16" x14ac:dyDescent="0.3">
      <c r="B3" s="24"/>
      <c r="C3" s="24"/>
      <c r="O3" s="7"/>
      <c r="P3" s="7"/>
    </row>
    <row r="4" spans="1:16" s="7" customFormat="1" x14ac:dyDescent="0.3">
      <c r="A4" s="18"/>
      <c r="B4" s="619" t="str">
        <f>Info!B4</f>
        <v>PRODUCERS' QUESTIONNAIRE</v>
      </c>
      <c r="C4" s="619"/>
      <c r="D4" s="619"/>
      <c r="E4" s="619"/>
      <c r="F4" s="619"/>
      <c r="G4" s="619"/>
      <c r="H4" s="619"/>
      <c r="I4" s="619"/>
      <c r="J4" s="619"/>
      <c r="K4" s="619"/>
      <c r="L4" s="619"/>
      <c r="M4" s="19"/>
      <c r="N4" s="19"/>
      <c r="O4" s="15"/>
      <c r="P4" s="15"/>
    </row>
    <row r="5" spans="1:16" s="7" customFormat="1" x14ac:dyDescent="0.3">
      <c r="A5" s="18"/>
      <c r="B5" s="619" t="str">
        <f>Info!B5</f>
        <v>RR-2025-007</v>
      </c>
      <c r="C5" s="619"/>
      <c r="D5" s="619"/>
      <c r="E5" s="619"/>
      <c r="F5" s="619"/>
      <c r="G5" s="619"/>
      <c r="H5" s="619"/>
      <c r="I5" s="619"/>
      <c r="J5" s="619"/>
      <c r="K5" s="619"/>
      <c r="L5" s="619"/>
      <c r="M5" s="19"/>
      <c r="N5" s="19"/>
      <c r="O5" s="15"/>
      <c r="P5" s="15"/>
    </row>
    <row r="6" spans="1:16" s="16" customFormat="1" x14ac:dyDescent="0.3">
      <c r="A6" s="18"/>
      <c r="B6" s="619" t="str">
        <f>Info!B6</f>
        <v>HEAVY PLATE</v>
      </c>
      <c r="C6" s="619"/>
      <c r="D6" s="619"/>
      <c r="E6" s="619"/>
      <c r="F6" s="619"/>
      <c r="G6" s="619"/>
      <c r="H6" s="619"/>
      <c r="I6" s="619"/>
      <c r="J6" s="619"/>
      <c r="K6" s="619"/>
      <c r="L6" s="619"/>
      <c r="M6" s="15"/>
      <c r="N6" s="15"/>
      <c r="O6" s="17"/>
      <c r="P6" s="17"/>
    </row>
    <row r="7" spans="1:16" s="8" customFormat="1" x14ac:dyDescent="0.3">
      <c r="A7" s="18"/>
      <c r="B7" s="25"/>
      <c r="C7" s="25"/>
      <c r="D7" s="26"/>
      <c r="E7" s="26"/>
      <c r="F7" s="26"/>
      <c r="G7" s="26"/>
      <c r="H7" s="26"/>
      <c r="I7" s="26"/>
      <c r="J7" s="26"/>
      <c r="K7" s="26"/>
      <c r="L7" s="26"/>
      <c r="O7" s="9"/>
      <c r="P7" s="9"/>
    </row>
    <row r="8" spans="1:16" x14ac:dyDescent="0.3">
      <c r="B8" s="31" t="str">
        <f>UPPER(IF(Intro!$G$21="English",O8,P8))</f>
        <v>PUBLIC COMMENTS</v>
      </c>
      <c r="C8" s="32"/>
      <c r="D8" s="32"/>
      <c r="E8" s="32"/>
      <c r="F8" s="32"/>
      <c r="G8" s="32"/>
      <c r="H8" s="32"/>
      <c r="I8" s="32"/>
      <c r="J8" s="32"/>
      <c r="K8" s="32"/>
      <c r="L8" s="33"/>
      <c r="M8" s="151"/>
      <c r="O8" s="2" t="s">
        <v>110</v>
      </c>
      <c r="P8" s="2" t="s">
        <v>111</v>
      </c>
    </row>
    <row r="9" spans="1:16" s="10" customFormat="1" x14ac:dyDescent="0.3">
      <c r="A9" s="12"/>
      <c r="B9" s="27"/>
      <c r="C9" s="28"/>
      <c r="D9" s="29"/>
      <c r="E9" s="29"/>
      <c r="F9" s="29"/>
      <c r="G9" s="29"/>
      <c r="H9" s="29"/>
      <c r="I9" s="29"/>
      <c r="J9" s="29"/>
      <c r="K9" s="29"/>
      <c r="L9" s="30"/>
    </row>
    <row r="10" spans="1:16" s="10" customFormat="1" x14ac:dyDescent="0.3">
      <c r="A10" s="12"/>
      <c r="B10" s="560" t="str">
        <f>IF(Intro!$G$21="English",O10,P10)</f>
        <v>Should your firm wish to add any comments related to its responses, submit them here. Be sure to indicate the applicable question number.</v>
      </c>
      <c r="C10" s="561"/>
      <c r="D10" s="561"/>
      <c r="E10" s="561"/>
      <c r="F10" s="561"/>
      <c r="G10" s="561"/>
      <c r="H10" s="561"/>
      <c r="I10" s="561"/>
      <c r="J10" s="561"/>
      <c r="K10" s="561"/>
      <c r="L10" s="562"/>
      <c r="O10" s="11" t="s">
        <v>485</v>
      </c>
      <c r="P10" s="10" t="s">
        <v>334</v>
      </c>
    </row>
    <row r="11" spans="1:16" s="10" customFormat="1" x14ac:dyDescent="0.3">
      <c r="A11" s="12"/>
      <c r="B11" s="219"/>
      <c r="C11" s="28"/>
      <c r="D11" s="29"/>
      <c r="E11" s="29"/>
      <c r="F11" s="29"/>
      <c r="G11" s="29"/>
      <c r="H11" s="29"/>
      <c r="I11" s="29"/>
      <c r="J11" s="29"/>
      <c r="K11" s="29"/>
      <c r="L11" s="30"/>
      <c r="O11" s="309" t="s">
        <v>612</v>
      </c>
      <c r="P11" s="309" t="s">
        <v>613</v>
      </c>
    </row>
    <row r="12" spans="1:16" s="10" customFormat="1" ht="28.8" x14ac:dyDescent="0.3">
      <c r="A12" s="12" t="s">
        <v>664</v>
      </c>
      <c r="B12" s="219"/>
      <c r="C12" s="330" t="str">
        <f>IF(Intro!$G$21="English",O11,P11)</f>
        <v>Tab and Question</v>
      </c>
      <c r="D12" s="746" t="str">
        <f>IF(Intro!$G$21="English",O12,P12)</f>
        <v>Comments</v>
      </c>
      <c r="E12" s="747"/>
      <c r="F12" s="747"/>
      <c r="G12" s="747"/>
      <c r="H12" s="747"/>
      <c r="I12" s="747"/>
      <c r="J12" s="747"/>
      <c r="K12" s="747"/>
      <c r="L12" s="748"/>
      <c r="O12" s="11" t="s">
        <v>208</v>
      </c>
      <c r="P12" s="10" t="s">
        <v>209</v>
      </c>
    </row>
    <row r="13" spans="1:16" s="151" customFormat="1" x14ac:dyDescent="0.3">
      <c r="A13" s="249"/>
      <c r="B13" s="743" t="str">
        <f>IF(Intro!$G$21="English",O13,P13)</f>
        <v>Comment 1</v>
      </c>
      <c r="C13" s="742"/>
      <c r="D13" s="749"/>
      <c r="E13" s="750"/>
      <c r="F13" s="750"/>
      <c r="G13" s="750"/>
      <c r="H13" s="750"/>
      <c r="I13" s="750"/>
      <c r="J13" s="750"/>
      <c r="K13" s="750"/>
      <c r="L13" s="751"/>
      <c r="O13" s="11" t="s">
        <v>210</v>
      </c>
      <c r="P13" s="10" t="s">
        <v>211</v>
      </c>
    </row>
    <row r="14" spans="1:16" s="151" customFormat="1" x14ac:dyDescent="0.3">
      <c r="A14" s="249"/>
      <c r="B14" s="744"/>
      <c r="C14" s="742"/>
      <c r="D14" s="752"/>
      <c r="E14" s="753"/>
      <c r="F14" s="753"/>
      <c r="G14" s="753"/>
      <c r="H14" s="753"/>
      <c r="I14" s="753"/>
      <c r="J14" s="753"/>
      <c r="K14" s="753"/>
      <c r="L14" s="754"/>
      <c r="P14" s="10"/>
    </row>
    <row r="15" spans="1:16" s="151" customFormat="1" x14ac:dyDescent="0.3">
      <c r="A15" s="249"/>
      <c r="B15" s="744"/>
      <c r="C15" s="742"/>
      <c r="D15" s="752"/>
      <c r="E15" s="753"/>
      <c r="F15" s="753"/>
      <c r="G15" s="753"/>
      <c r="H15" s="753"/>
      <c r="I15" s="753"/>
      <c r="J15" s="753"/>
      <c r="K15" s="753"/>
      <c r="L15" s="754"/>
      <c r="P15" s="10"/>
    </row>
    <row r="16" spans="1:16" s="151" customFormat="1" x14ac:dyDescent="0.3">
      <c r="A16" s="249"/>
      <c r="B16" s="744"/>
      <c r="C16" s="742"/>
      <c r="D16" s="752"/>
      <c r="E16" s="753"/>
      <c r="F16" s="753"/>
      <c r="G16" s="753"/>
      <c r="H16" s="753"/>
      <c r="I16" s="753"/>
      <c r="J16" s="753"/>
      <c r="K16" s="753"/>
      <c r="L16" s="754"/>
      <c r="P16" s="10"/>
    </row>
    <row r="17" spans="1:16" s="151" customFormat="1" x14ac:dyDescent="0.3">
      <c r="A17" s="249"/>
      <c r="B17" s="744"/>
      <c r="C17" s="742"/>
      <c r="D17" s="752"/>
      <c r="E17" s="753"/>
      <c r="F17" s="753"/>
      <c r="G17" s="753"/>
      <c r="H17" s="753"/>
      <c r="I17" s="753"/>
      <c r="J17" s="753"/>
      <c r="K17" s="753"/>
      <c r="L17" s="754"/>
      <c r="P17" s="10"/>
    </row>
    <row r="18" spans="1:16" s="151" customFormat="1" x14ac:dyDescent="0.3">
      <c r="A18" s="249"/>
      <c r="B18" s="744"/>
      <c r="C18" s="742"/>
      <c r="D18" s="752"/>
      <c r="E18" s="753"/>
      <c r="F18" s="753"/>
      <c r="G18" s="753"/>
      <c r="H18" s="753"/>
      <c r="I18" s="753"/>
      <c r="J18" s="753"/>
      <c r="K18" s="753"/>
      <c r="L18" s="754"/>
      <c r="P18" s="10"/>
    </row>
    <row r="19" spans="1:16" s="151" customFormat="1" x14ac:dyDescent="0.3">
      <c r="A19" s="249"/>
      <c r="B19" s="744"/>
      <c r="C19" s="742"/>
      <c r="D19" s="752"/>
      <c r="E19" s="753"/>
      <c r="F19" s="753"/>
      <c r="G19" s="753"/>
      <c r="H19" s="753"/>
      <c r="I19" s="753"/>
      <c r="J19" s="753"/>
      <c r="K19" s="753"/>
      <c r="L19" s="754"/>
      <c r="P19" s="10"/>
    </row>
    <row r="20" spans="1:16" s="151" customFormat="1" x14ac:dyDescent="0.3">
      <c r="A20" s="249"/>
      <c r="B20" s="744"/>
      <c r="C20" s="742"/>
      <c r="D20" s="752"/>
      <c r="E20" s="753"/>
      <c r="F20" s="753"/>
      <c r="G20" s="753"/>
      <c r="H20" s="753"/>
      <c r="I20" s="753"/>
      <c r="J20" s="753"/>
      <c r="K20" s="753"/>
      <c r="L20" s="754"/>
      <c r="O20" s="11"/>
      <c r="P20" s="10"/>
    </row>
    <row r="21" spans="1:16" s="151" customFormat="1" x14ac:dyDescent="0.3">
      <c r="A21" s="249"/>
      <c r="B21" s="744"/>
      <c r="C21" s="742"/>
      <c r="D21" s="752"/>
      <c r="E21" s="753"/>
      <c r="F21" s="753"/>
      <c r="G21" s="753"/>
      <c r="H21" s="753"/>
      <c r="I21" s="753"/>
      <c r="J21" s="753"/>
      <c r="K21" s="753"/>
      <c r="L21" s="754"/>
      <c r="O21" s="11"/>
      <c r="P21" s="10"/>
    </row>
    <row r="22" spans="1:16" s="151" customFormat="1" x14ac:dyDescent="0.3">
      <c r="A22" s="249"/>
      <c r="B22" s="745"/>
      <c r="C22" s="742"/>
      <c r="D22" s="755"/>
      <c r="E22" s="756"/>
      <c r="F22" s="756"/>
      <c r="G22" s="756"/>
      <c r="H22" s="756"/>
      <c r="I22" s="756"/>
      <c r="J22" s="756"/>
      <c r="K22" s="756"/>
      <c r="L22" s="757"/>
      <c r="O22" s="11"/>
      <c r="P22" s="10"/>
    </row>
    <row r="23" spans="1:16" s="151" customFormat="1" ht="15" customHeight="1" x14ac:dyDescent="0.3">
      <c r="A23" s="249"/>
      <c r="B23" s="743" t="str">
        <f>IF(Intro!$G$21="English",O23,P23)</f>
        <v>Comment 2</v>
      </c>
      <c r="C23" s="742"/>
      <c r="D23" s="749"/>
      <c r="E23" s="750"/>
      <c r="F23" s="750"/>
      <c r="G23" s="750"/>
      <c r="H23" s="750"/>
      <c r="I23" s="750"/>
      <c r="J23" s="750"/>
      <c r="K23" s="750"/>
      <c r="L23" s="751"/>
      <c r="O23" s="11" t="s">
        <v>212</v>
      </c>
      <c r="P23" s="10" t="s">
        <v>213</v>
      </c>
    </row>
    <row r="24" spans="1:16" s="151" customFormat="1" ht="15" customHeight="1" x14ac:dyDescent="0.3">
      <c r="A24" s="249"/>
      <c r="B24" s="744"/>
      <c r="C24" s="742"/>
      <c r="D24" s="752"/>
      <c r="E24" s="753"/>
      <c r="F24" s="753"/>
      <c r="G24" s="753"/>
      <c r="H24" s="753"/>
      <c r="I24" s="753"/>
      <c r="J24" s="753"/>
      <c r="K24" s="753"/>
      <c r="L24" s="754"/>
    </row>
    <row r="25" spans="1:16" s="151" customFormat="1" ht="15" customHeight="1" x14ac:dyDescent="0.3">
      <c r="A25" s="249"/>
      <c r="B25" s="744"/>
      <c r="C25" s="742"/>
      <c r="D25" s="752"/>
      <c r="E25" s="753"/>
      <c r="F25" s="753"/>
      <c r="G25" s="753"/>
      <c r="H25" s="753"/>
      <c r="I25" s="753"/>
      <c r="J25" s="753"/>
      <c r="K25" s="753"/>
      <c r="L25" s="754"/>
    </row>
    <row r="26" spans="1:16" s="151" customFormat="1" ht="15" customHeight="1" x14ac:dyDescent="0.3">
      <c r="A26" s="249"/>
      <c r="B26" s="744"/>
      <c r="C26" s="742"/>
      <c r="D26" s="752"/>
      <c r="E26" s="753"/>
      <c r="F26" s="753"/>
      <c r="G26" s="753"/>
      <c r="H26" s="753"/>
      <c r="I26" s="753"/>
      <c r="J26" s="753"/>
      <c r="K26" s="753"/>
      <c r="L26" s="754"/>
    </row>
    <row r="27" spans="1:16" s="151" customFormat="1" x14ac:dyDescent="0.3">
      <c r="A27" s="249"/>
      <c r="B27" s="744"/>
      <c r="C27" s="742"/>
      <c r="D27" s="752"/>
      <c r="E27" s="753"/>
      <c r="F27" s="753"/>
      <c r="G27" s="753"/>
      <c r="H27" s="753"/>
      <c r="I27" s="753"/>
      <c r="J27" s="753"/>
      <c r="K27" s="753"/>
      <c r="L27" s="754"/>
      <c r="P27" s="10"/>
    </row>
    <row r="28" spans="1:16" s="151" customFormat="1" x14ac:dyDescent="0.3">
      <c r="A28" s="249"/>
      <c r="B28" s="744"/>
      <c r="C28" s="742"/>
      <c r="D28" s="752"/>
      <c r="E28" s="753"/>
      <c r="F28" s="753"/>
      <c r="G28" s="753"/>
      <c r="H28" s="753"/>
      <c r="I28" s="753"/>
      <c r="J28" s="753"/>
      <c r="K28" s="753"/>
      <c r="L28" s="754"/>
      <c r="P28" s="10"/>
    </row>
    <row r="29" spans="1:16" s="177" customFormat="1" x14ac:dyDescent="0.3">
      <c r="A29" s="254"/>
      <c r="B29" s="744"/>
      <c r="C29" s="742"/>
      <c r="D29" s="752"/>
      <c r="E29" s="753"/>
      <c r="F29" s="753"/>
      <c r="G29" s="753"/>
      <c r="H29" s="753"/>
      <c r="I29" s="753"/>
      <c r="J29" s="753"/>
      <c r="K29" s="753"/>
      <c r="L29" s="754"/>
      <c r="N29" s="255"/>
    </row>
    <row r="30" spans="1:16" x14ac:dyDescent="0.3">
      <c r="B30" s="744"/>
      <c r="C30" s="742"/>
      <c r="D30" s="752"/>
      <c r="E30" s="753"/>
      <c r="F30" s="753"/>
      <c r="G30" s="753"/>
      <c r="H30" s="753"/>
      <c r="I30" s="753"/>
      <c r="J30" s="753"/>
      <c r="K30" s="753"/>
      <c r="L30" s="754"/>
    </row>
    <row r="31" spans="1:16" x14ac:dyDescent="0.3">
      <c r="B31" s="744"/>
      <c r="C31" s="742"/>
      <c r="D31" s="752"/>
      <c r="E31" s="753"/>
      <c r="F31" s="753"/>
      <c r="G31" s="753"/>
      <c r="H31" s="753"/>
      <c r="I31" s="753"/>
      <c r="J31" s="753"/>
      <c r="K31" s="753"/>
      <c r="L31" s="754"/>
    </row>
    <row r="32" spans="1:16" x14ac:dyDescent="0.3">
      <c r="B32" s="745"/>
      <c r="C32" s="742"/>
      <c r="D32" s="755"/>
      <c r="E32" s="756"/>
      <c r="F32" s="756"/>
      <c r="G32" s="756"/>
      <c r="H32" s="756"/>
      <c r="I32" s="756"/>
      <c r="J32" s="756"/>
      <c r="K32" s="756"/>
      <c r="L32" s="757"/>
    </row>
    <row r="33" spans="1:16" x14ac:dyDescent="0.3">
      <c r="B33" s="743" t="str">
        <f>IF(Intro!$G$21="English",O33,P33)</f>
        <v>Comment 3</v>
      </c>
      <c r="C33" s="742"/>
      <c r="D33" s="749"/>
      <c r="E33" s="750"/>
      <c r="F33" s="750"/>
      <c r="G33" s="750"/>
      <c r="H33" s="750"/>
      <c r="I33" s="750"/>
      <c r="J33" s="750"/>
      <c r="K33" s="750"/>
      <c r="L33" s="751"/>
      <c r="O33" s="11" t="s">
        <v>214</v>
      </c>
      <c r="P33" s="10" t="s">
        <v>215</v>
      </c>
    </row>
    <row r="34" spans="1:16" x14ac:dyDescent="0.3">
      <c r="B34" s="744"/>
      <c r="C34" s="742"/>
      <c r="D34" s="752"/>
      <c r="E34" s="753"/>
      <c r="F34" s="753"/>
      <c r="G34" s="753"/>
      <c r="H34" s="753"/>
      <c r="I34" s="753"/>
      <c r="J34" s="753"/>
      <c r="K34" s="753"/>
      <c r="L34" s="754"/>
    </row>
    <row r="35" spans="1:16" x14ac:dyDescent="0.3">
      <c r="B35" s="744"/>
      <c r="C35" s="742"/>
      <c r="D35" s="752"/>
      <c r="E35" s="753"/>
      <c r="F35" s="753"/>
      <c r="G35" s="753"/>
      <c r="H35" s="753"/>
      <c r="I35" s="753"/>
      <c r="J35" s="753"/>
      <c r="K35" s="753"/>
      <c r="L35" s="754"/>
    </row>
    <row r="36" spans="1:16" x14ac:dyDescent="0.3">
      <c r="B36" s="744"/>
      <c r="C36" s="742"/>
      <c r="D36" s="752"/>
      <c r="E36" s="753"/>
      <c r="F36" s="753"/>
      <c r="G36" s="753"/>
      <c r="H36" s="753"/>
      <c r="I36" s="753"/>
      <c r="J36" s="753"/>
      <c r="K36" s="753"/>
      <c r="L36" s="754"/>
    </row>
    <row r="37" spans="1:16" s="151" customFormat="1" x14ac:dyDescent="0.3">
      <c r="A37" s="249"/>
      <c r="B37" s="744"/>
      <c r="C37" s="742"/>
      <c r="D37" s="752"/>
      <c r="E37" s="753"/>
      <c r="F37" s="753"/>
      <c r="G37" s="753"/>
      <c r="H37" s="753"/>
      <c r="I37" s="753"/>
      <c r="J37" s="753"/>
      <c r="K37" s="753"/>
      <c r="L37" s="754"/>
      <c r="P37" s="10"/>
    </row>
    <row r="38" spans="1:16" s="151" customFormat="1" x14ac:dyDescent="0.3">
      <c r="A38" s="249"/>
      <c r="B38" s="744"/>
      <c r="C38" s="742"/>
      <c r="D38" s="752"/>
      <c r="E38" s="753"/>
      <c r="F38" s="753"/>
      <c r="G38" s="753"/>
      <c r="H38" s="753"/>
      <c r="I38" s="753"/>
      <c r="J38" s="753"/>
      <c r="K38" s="753"/>
      <c r="L38" s="754"/>
      <c r="P38" s="10"/>
    </row>
    <row r="39" spans="1:16" x14ac:dyDescent="0.3">
      <c r="B39" s="744"/>
      <c r="C39" s="742"/>
      <c r="D39" s="752"/>
      <c r="E39" s="753"/>
      <c r="F39" s="753"/>
      <c r="G39" s="753"/>
      <c r="H39" s="753"/>
      <c r="I39" s="753"/>
      <c r="J39" s="753"/>
      <c r="K39" s="753"/>
      <c r="L39" s="754"/>
    </row>
    <row r="40" spans="1:16" x14ac:dyDescent="0.3">
      <c r="B40" s="744"/>
      <c r="C40" s="742"/>
      <c r="D40" s="752"/>
      <c r="E40" s="753"/>
      <c r="F40" s="753"/>
      <c r="G40" s="753"/>
      <c r="H40" s="753"/>
      <c r="I40" s="753"/>
      <c r="J40" s="753"/>
      <c r="K40" s="753"/>
      <c r="L40" s="754"/>
    </row>
    <row r="41" spans="1:16" x14ac:dyDescent="0.3">
      <c r="B41" s="744"/>
      <c r="C41" s="742"/>
      <c r="D41" s="752"/>
      <c r="E41" s="753"/>
      <c r="F41" s="753"/>
      <c r="G41" s="753"/>
      <c r="H41" s="753"/>
      <c r="I41" s="753"/>
      <c r="J41" s="753"/>
      <c r="K41" s="753"/>
      <c r="L41" s="754"/>
    </row>
    <row r="42" spans="1:16" x14ac:dyDescent="0.3">
      <c r="B42" s="745"/>
      <c r="C42" s="742"/>
      <c r="D42" s="755"/>
      <c r="E42" s="756"/>
      <c r="F42" s="756"/>
      <c r="G42" s="756"/>
      <c r="H42" s="756"/>
      <c r="I42" s="756"/>
      <c r="J42" s="756"/>
      <c r="K42" s="756"/>
      <c r="L42" s="757"/>
    </row>
    <row r="43" spans="1:16" x14ac:dyDescent="0.3">
      <c r="B43" s="743" t="str">
        <f>IF(Intro!$G$21="English",O43,P43)</f>
        <v>Comment 4</v>
      </c>
      <c r="C43" s="742"/>
      <c r="D43" s="749"/>
      <c r="E43" s="750"/>
      <c r="F43" s="750"/>
      <c r="G43" s="750"/>
      <c r="H43" s="750"/>
      <c r="I43" s="750"/>
      <c r="J43" s="750"/>
      <c r="K43" s="750"/>
      <c r="L43" s="751"/>
      <c r="O43" s="11" t="s">
        <v>216</v>
      </c>
      <c r="P43" s="10" t="s">
        <v>217</v>
      </c>
    </row>
    <row r="44" spans="1:16" x14ac:dyDescent="0.3">
      <c r="B44" s="744"/>
      <c r="C44" s="742"/>
      <c r="D44" s="752"/>
      <c r="E44" s="753"/>
      <c r="F44" s="753"/>
      <c r="G44" s="753"/>
      <c r="H44" s="753"/>
      <c r="I44" s="753"/>
      <c r="J44" s="753"/>
      <c r="K44" s="753"/>
      <c r="L44" s="754"/>
    </row>
    <row r="45" spans="1:16" x14ac:dyDescent="0.3">
      <c r="B45" s="744"/>
      <c r="C45" s="742"/>
      <c r="D45" s="752"/>
      <c r="E45" s="753"/>
      <c r="F45" s="753"/>
      <c r="G45" s="753"/>
      <c r="H45" s="753"/>
      <c r="I45" s="753"/>
      <c r="J45" s="753"/>
      <c r="K45" s="753"/>
      <c r="L45" s="754"/>
    </row>
    <row r="46" spans="1:16" s="151" customFormat="1" x14ac:dyDescent="0.3">
      <c r="A46" s="249"/>
      <c r="B46" s="744"/>
      <c r="C46" s="742"/>
      <c r="D46" s="752"/>
      <c r="E46" s="753"/>
      <c r="F46" s="753"/>
      <c r="G46" s="753"/>
      <c r="H46" s="753"/>
      <c r="I46" s="753"/>
      <c r="J46" s="753"/>
      <c r="K46" s="753"/>
      <c r="L46" s="754"/>
      <c r="P46" s="10"/>
    </row>
    <row r="47" spans="1:16" s="151" customFormat="1" x14ac:dyDescent="0.3">
      <c r="A47" s="249"/>
      <c r="B47" s="744"/>
      <c r="C47" s="742"/>
      <c r="D47" s="752"/>
      <c r="E47" s="753"/>
      <c r="F47" s="753"/>
      <c r="G47" s="753"/>
      <c r="H47" s="753"/>
      <c r="I47" s="753"/>
      <c r="J47" s="753"/>
      <c r="K47" s="753"/>
      <c r="L47" s="754"/>
      <c r="P47" s="10"/>
    </row>
    <row r="48" spans="1:16" x14ac:dyDescent="0.3">
      <c r="B48" s="744"/>
      <c r="C48" s="742"/>
      <c r="D48" s="752"/>
      <c r="E48" s="753"/>
      <c r="F48" s="753"/>
      <c r="G48" s="753"/>
      <c r="H48" s="753"/>
      <c r="I48" s="753"/>
      <c r="J48" s="753"/>
      <c r="K48" s="753"/>
      <c r="L48" s="754"/>
    </row>
    <row r="49" spans="1:16" x14ac:dyDescent="0.3">
      <c r="B49" s="744"/>
      <c r="C49" s="742"/>
      <c r="D49" s="752"/>
      <c r="E49" s="753"/>
      <c r="F49" s="753"/>
      <c r="G49" s="753"/>
      <c r="H49" s="753"/>
      <c r="I49" s="753"/>
      <c r="J49" s="753"/>
      <c r="K49" s="753"/>
      <c r="L49" s="754"/>
    </row>
    <row r="50" spans="1:16" x14ac:dyDescent="0.3">
      <c r="B50" s="744"/>
      <c r="C50" s="742"/>
      <c r="D50" s="752"/>
      <c r="E50" s="753"/>
      <c r="F50" s="753"/>
      <c r="G50" s="753"/>
      <c r="H50" s="753"/>
      <c r="I50" s="753"/>
      <c r="J50" s="753"/>
      <c r="K50" s="753"/>
      <c r="L50" s="754"/>
    </row>
    <row r="51" spans="1:16" x14ac:dyDescent="0.3">
      <c r="B51" s="744"/>
      <c r="C51" s="742"/>
      <c r="D51" s="752"/>
      <c r="E51" s="753"/>
      <c r="F51" s="753"/>
      <c r="G51" s="753"/>
      <c r="H51" s="753"/>
      <c r="I51" s="753"/>
      <c r="J51" s="753"/>
      <c r="K51" s="753"/>
      <c r="L51" s="754"/>
    </row>
    <row r="52" spans="1:16" x14ac:dyDescent="0.3">
      <c r="B52" s="745"/>
      <c r="C52" s="742"/>
      <c r="D52" s="755"/>
      <c r="E52" s="756"/>
      <c r="F52" s="756"/>
      <c r="G52" s="756"/>
      <c r="H52" s="756"/>
      <c r="I52" s="756"/>
      <c r="J52" s="756"/>
      <c r="K52" s="756"/>
      <c r="L52" s="757"/>
    </row>
    <row r="53" spans="1:16" x14ac:dyDescent="0.3">
      <c r="B53" s="743" t="str">
        <f>IF(Intro!$G$21="English",O53,P53)</f>
        <v>Comment 5</v>
      </c>
      <c r="C53" s="742"/>
      <c r="D53" s="749"/>
      <c r="E53" s="750"/>
      <c r="F53" s="750"/>
      <c r="G53" s="750"/>
      <c r="H53" s="750"/>
      <c r="I53" s="750"/>
      <c r="J53" s="750"/>
      <c r="K53" s="750"/>
      <c r="L53" s="751"/>
      <c r="O53" s="11" t="s">
        <v>218</v>
      </c>
      <c r="P53" s="10" t="s">
        <v>219</v>
      </c>
    </row>
    <row r="54" spans="1:16" x14ac:dyDescent="0.3">
      <c r="B54" s="744"/>
      <c r="C54" s="742"/>
      <c r="D54" s="752"/>
      <c r="E54" s="753"/>
      <c r="F54" s="753"/>
      <c r="G54" s="753"/>
      <c r="H54" s="753"/>
      <c r="I54" s="753"/>
      <c r="J54" s="753"/>
      <c r="K54" s="753"/>
      <c r="L54" s="754"/>
    </row>
    <row r="55" spans="1:16" x14ac:dyDescent="0.3">
      <c r="B55" s="744"/>
      <c r="C55" s="742"/>
      <c r="D55" s="752"/>
      <c r="E55" s="753"/>
      <c r="F55" s="753"/>
      <c r="G55" s="753"/>
      <c r="H55" s="753"/>
      <c r="I55" s="753"/>
      <c r="J55" s="753"/>
      <c r="K55" s="753"/>
      <c r="L55" s="754"/>
    </row>
    <row r="56" spans="1:16" s="151" customFormat="1" x14ac:dyDescent="0.3">
      <c r="A56" s="249"/>
      <c r="B56" s="744"/>
      <c r="C56" s="742"/>
      <c r="D56" s="752"/>
      <c r="E56" s="753"/>
      <c r="F56" s="753"/>
      <c r="G56" s="753"/>
      <c r="H56" s="753"/>
      <c r="I56" s="753"/>
      <c r="J56" s="753"/>
      <c r="K56" s="753"/>
      <c r="L56" s="754"/>
      <c r="P56" s="10"/>
    </row>
    <row r="57" spans="1:16" s="151" customFormat="1" x14ac:dyDescent="0.3">
      <c r="A57" s="249"/>
      <c r="B57" s="744"/>
      <c r="C57" s="742"/>
      <c r="D57" s="752"/>
      <c r="E57" s="753"/>
      <c r="F57" s="753"/>
      <c r="G57" s="753"/>
      <c r="H57" s="753"/>
      <c r="I57" s="753"/>
      <c r="J57" s="753"/>
      <c r="K57" s="753"/>
      <c r="L57" s="754"/>
      <c r="P57" s="10"/>
    </row>
    <row r="58" spans="1:16" x14ac:dyDescent="0.3">
      <c r="B58" s="744"/>
      <c r="C58" s="742"/>
      <c r="D58" s="752"/>
      <c r="E58" s="753"/>
      <c r="F58" s="753"/>
      <c r="G58" s="753"/>
      <c r="H58" s="753"/>
      <c r="I58" s="753"/>
      <c r="J58" s="753"/>
      <c r="K58" s="753"/>
      <c r="L58" s="754"/>
    </row>
    <row r="59" spans="1:16" x14ac:dyDescent="0.3">
      <c r="B59" s="744"/>
      <c r="C59" s="742"/>
      <c r="D59" s="752"/>
      <c r="E59" s="753"/>
      <c r="F59" s="753"/>
      <c r="G59" s="753"/>
      <c r="H59" s="753"/>
      <c r="I59" s="753"/>
      <c r="J59" s="753"/>
      <c r="K59" s="753"/>
      <c r="L59" s="754"/>
    </row>
    <row r="60" spans="1:16" x14ac:dyDescent="0.3">
      <c r="B60" s="744"/>
      <c r="C60" s="742"/>
      <c r="D60" s="752"/>
      <c r="E60" s="753"/>
      <c r="F60" s="753"/>
      <c r="G60" s="753"/>
      <c r="H60" s="753"/>
      <c r="I60" s="753"/>
      <c r="J60" s="753"/>
      <c r="K60" s="753"/>
      <c r="L60" s="754"/>
    </row>
    <row r="61" spans="1:16" x14ac:dyDescent="0.3">
      <c r="B61" s="744"/>
      <c r="C61" s="742"/>
      <c r="D61" s="752"/>
      <c r="E61" s="753"/>
      <c r="F61" s="753"/>
      <c r="G61" s="753"/>
      <c r="H61" s="753"/>
      <c r="I61" s="753"/>
      <c r="J61" s="753"/>
      <c r="K61" s="753"/>
      <c r="L61" s="754"/>
    </row>
    <row r="62" spans="1:16" x14ac:dyDescent="0.3">
      <c r="B62" s="758"/>
      <c r="C62" s="742"/>
      <c r="D62" s="755"/>
      <c r="E62" s="756"/>
      <c r="F62" s="756"/>
      <c r="G62" s="756"/>
      <c r="H62" s="756"/>
      <c r="I62" s="756"/>
      <c r="J62" s="756"/>
      <c r="K62" s="756"/>
      <c r="L62" s="757"/>
    </row>
  </sheetData>
  <sheetProtection algorithmName="SHA-512" hashValue="JBLUe/C1+5uHaqYsHhkm7qMF31dd6s/kwT70KVJUEZ1OQPimTNvJrOzLAk2V7RSupsXyI4+6OatX2EbbbwCqng==" saltValue="gvnVGrwOSI6HMZQDVFr92w==" spinCount="100000" sheet="1" objects="1" scenarios="1" selectLockedCells="1"/>
  <mergeCells count="20">
    <mergeCell ref="C33:C42"/>
    <mergeCell ref="C43:C52"/>
    <mergeCell ref="C53:C62"/>
    <mergeCell ref="D53:L62"/>
    <mergeCell ref="B33:B42"/>
    <mergeCell ref="B43:B52"/>
    <mergeCell ref="B53:B62"/>
    <mergeCell ref="D33:L42"/>
    <mergeCell ref="D43:L52"/>
    <mergeCell ref="C13:C22"/>
    <mergeCell ref="C23:C32"/>
    <mergeCell ref="B13:B22"/>
    <mergeCell ref="B23:B32"/>
    <mergeCell ref="B4:L4"/>
    <mergeCell ref="B5:L5"/>
    <mergeCell ref="B6:L6"/>
    <mergeCell ref="B10:L10"/>
    <mergeCell ref="D12:L12"/>
    <mergeCell ref="D13:L22"/>
    <mergeCell ref="D23:L32"/>
  </mergeCells>
  <dataValidations count="1">
    <dataValidation type="textLength" operator="lessThanOrEqual" allowBlank="1" showInputMessage="1" showErrorMessage="1" prompt="1000 character limit/limite de 1000 caractères" sqref="C13:L62" xr:uid="{529CB3BE-2C62-4487-9299-134213479AD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T184"/>
  <sheetViews>
    <sheetView showGridLines="0" zoomScaleNormal="100" workbookViewId="0"/>
  </sheetViews>
  <sheetFormatPr defaultColWidth="9.44140625" defaultRowHeight="14.4" x14ac:dyDescent="0.3"/>
  <cols>
    <col min="1" max="1" width="1.5546875" style="13" customWidth="1"/>
    <col min="2" max="4" width="14.5546875" style="22" customWidth="1"/>
    <col min="5" max="5" width="17.6640625" style="22" customWidth="1"/>
    <col min="6" max="12" width="14.5546875" style="22" customWidth="1"/>
    <col min="13" max="13" width="14.5546875" style="1" customWidth="1"/>
    <col min="14" max="14" width="14.5546875" style="2" customWidth="1"/>
    <col min="15" max="16" width="14.5546875" style="2" hidden="1" customWidth="1"/>
    <col min="17" max="18" width="9.44140625" style="2" customWidth="1"/>
    <col min="19" max="16384" width="9.44140625" style="2"/>
  </cols>
  <sheetData>
    <row r="1" spans="1:16" x14ac:dyDescent="0.3">
      <c r="O1" s="2" t="s">
        <v>625</v>
      </c>
      <c r="P1" s="2" t="s">
        <v>625</v>
      </c>
    </row>
    <row r="2" spans="1:16" x14ac:dyDescent="0.3">
      <c r="B2" s="23" t="str">
        <f>IF(Intro!$G$21="English",O3,P3)</f>
        <v>PROTECTED</v>
      </c>
      <c r="C2" s="23"/>
      <c r="D2" s="23"/>
      <c r="O2" s="3" t="s">
        <v>126</v>
      </c>
      <c r="P2" s="3" t="s">
        <v>128</v>
      </c>
    </row>
    <row r="3" spans="1:16" x14ac:dyDescent="0.3">
      <c r="B3" s="24"/>
      <c r="C3" s="24"/>
      <c r="D3" s="24"/>
      <c r="O3" s="233" t="s">
        <v>583</v>
      </c>
      <c r="P3" s="233" t="s">
        <v>584</v>
      </c>
    </row>
    <row r="4" spans="1:16" s="7" customFormat="1" x14ac:dyDescent="0.3">
      <c r="A4" s="14"/>
      <c r="B4" s="619" t="str">
        <f>Info!B4</f>
        <v>PRODUCERS' QUESTIONNAIRE</v>
      </c>
      <c r="C4" s="619"/>
      <c r="D4" s="619"/>
      <c r="E4" s="619"/>
      <c r="F4" s="619"/>
      <c r="G4" s="619"/>
      <c r="H4" s="619"/>
      <c r="I4" s="619"/>
      <c r="J4" s="619"/>
      <c r="K4" s="619"/>
      <c r="L4" s="619"/>
      <c r="M4" s="6"/>
      <c r="N4" s="6"/>
      <c r="O4" s="15"/>
      <c r="P4" s="15"/>
    </row>
    <row r="5" spans="1:16" s="7" customFormat="1" x14ac:dyDescent="0.3">
      <c r="A5" s="14"/>
      <c r="B5" s="619" t="str">
        <f>Info!B5</f>
        <v>RR-2025-007</v>
      </c>
      <c r="C5" s="619"/>
      <c r="D5" s="619"/>
      <c r="E5" s="619"/>
      <c r="F5" s="619"/>
      <c r="G5" s="619"/>
      <c r="H5" s="619"/>
      <c r="I5" s="619"/>
      <c r="J5" s="619"/>
      <c r="K5" s="619"/>
      <c r="L5" s="619"/>
      <c r="M5" s="6"/>
      <c r="N5" s="6"/>
      <c r="O5" s="15"/>
      <c r="P5" s="15"/>
    </row>
    <row r="6" spans="1:16" s="16" customFormat="1" x14ac:dyDescent="0.3">
      <c r="A6" s="14"/>
      <c r="B6" s="619" t="str">
        <f>Info!B6</f>
        <v>HEAVY PLATE</v>
      </c>
      <c r="C6" s="619"/>
      <c r="D6" s="619"/>
      <c r="E6" s="619"/>
      <c r="F6" s="619"/>
      <c r="G6" s="619"/>
      <c r="H6" s="619"/>
      <c r="I6" s="619"/>
      <c r="J6" s="619"/>
      <c r="K6" s="619"/>
      <c r="L6" s="619"/>
      <c r="M6" s="15"/>
      <c r="N6" s="15"/>
      <c r="O6" s="17"/>
      <c r="P6" s="17"/>
    </row>
    <row r="7" spans="1:16" s="16" customFormat="1" x14ac:dyDescent="0.3">
      <c r="A7" s="14"/>
      <c r="B7" s="34"/>
      <c r="C7" s="34"/>
      <c r="D7" s="34"/>
      <c r="E7" s="34"/>
      <c r="F7" s="34"/>
      <c r="G7" s="34"/>
      <c r="H7" s="34"/>
      <c r="I7" s="34"/>
      <c r="J7" s="34"/>
      <c r="K7" s="34"/>
      <c r="L7" s="34"/>
      <c r="M7" s="15"/>
      <c r="N7" s="15"/>
      <c r="O7" s="5"/>
    </row>
    <row r="8" spans="1:16" s="16" customFormat="1" ht="14.25" customHeight="1" x14ac:dyDescent="0.3">
      <c r="A8" s="14"/>
      <c r="B8" s="696" t="str">
        <f>Public!B8</f>
        <v>The following questions refer to the goods as defined in the product description on the Intro tab.</v>
      </c>
      <c r="C8" s="696"/>
      <c r="D8" s="696"/>
      <c r="E8" s="696"/>
      <c r="F8" s="696"/>
      <c r="G8" s="696"/>
      <c r="H8" s="696"/>
      <c r="I8" s="696"/>
      <c r="J8" s="696"/>
      <c r="K8" s="696"/>
      <c r="L8" s="696"/>
      <c r="M8" s="15"/>
      <c r="N8" s="15"/>
      <c r="O8" s="17"/>
      <c r="P8" s="17"/>
    </row>
    <row r="9" spans="1:16" s="16" customFormat="1" x14ac:dyDescent="0.3">
      <c r="A9" s="14"/>
      <c r="B9" s="710" t="str">
        <f>Public!B9</f>
        <v xml:space="preserve">Product information and a glossary of terms can be found in the Info tab.
</v>
      </c>
      <c r="C9" s="710"/>
      <c r="D9" s="710"/>
      <c r="E9" s="710"/>
      <c r="F9" s="710"/>
      <c r="G9" s="710"/>
      <c r="H9" s="710"/>
      <c r="I9" s="710"/>
      <c r="J9" s="710"/>
      <c r="K9" s="710"/>
      <c r="L9" s="710"/>
      <c r="M9" s="15"/>
      <c r="N9" s="15"/>
      <c r="O9" s="17"/>
    </row>
    <row r="10" spans="1:16" s="16" customFormat="1" x14ac:dyDescent="0.3">
      <c r="A10" s="14"/>
      <c r="B10" s="710" t="str">
        <f>IF(Intro!$G$21="English",O10,P10)</f>
        <v xml:space="preserve">Use the AddPro tab if more space is needed.
</v>
      </c>
      <c r="C10" s="710"/>
      <c r="D10" s="710"/>
      <c r="E10" s="710"/>
      <c r="F10" s="710"/>
      <c r="G10" s="710"/>
      <c r="H10" s="710"/>
      <c r="I10" s="710"/>
      <c r="J10" s="710"/>
      <c r="K10" s="710"/>
      <c r="L10" s="710"/>
      <c r="M10" s="15"/>
      <c r="N10" s="15"/>
      <c r="O10" s="17" t="s">
        <v>133</v>
      </c>
      <c r="P10" s="17" t="str">
        <f>"Utilisez l'onglet AddPro si vous avez besoin de plus d'espace."&amp;CHAR(10)</f>
        <v xml:space="preserve">Utilisez l'onglet AddPro si vous avez besoin de plus d'espace.
</v>
      </c>
    </row>
    <row r="11" spans="1:16" s="8" customFormat="1" x14ac:dyDescent="0.3">
      <c r="A11" s="18"/>
      <c r="B11" s="25"/>
      <c r="C11" s="25"/>
      <c r="D11" s="25"/>
      <c r="E11" s="26"/>
      <c r="F11" s="26"/>
      <c r="G11" s="26"/>
      <c r="H11" s="26"/>
      <c r="I11" s="26"/>
      <c r="J11" s="26"/>
      <c r="K11" s="26"/>
      <c r="L11" s="26"/>
      <c r="O11" s="9"/>
      <c r="P11" s="9"/>
    </row>
    <row r="12" spans="1:16" x14ac:dyDescent="0.3">
      <c r="B12" s="736" t="str">
        <f>IF(Intro!$G$21="English",O12,P12)</f>
        <v>PRODUCTION AND CAPACITY</v>
      </c>
      <c r="C12" s="737"/>
      <c r="D12" s="737"/>
      <c r="E12" s="737"/>
      <c r="F12" s="737"/>
      <c r="G12" s="737"/>
      <c r="H12" s="737"/>
      <c r="I12" s="737"/>
      <c r="J12" s="737"/>
      <c r="K12" s="737"/>
      <c r="L12" s="738"/>
      <c r="M12" s="176"/>
      <c r="O12" s="233" t="s">
        <v>575</v>
      </c>
      <c r="P12" s="233" t="s">
        <v>576</v>
      </c>
    </row>
    <row r="13" spans="1:16" x14ac:dyDescent="0.3">
      <c r="B13" s="739" t="s">
        <v>18</v>
      </c>
      <c r="C13" s="740"/>
      <c r="D13" s="740"/>
      <c r="E13" s="740"/>
      <c r="F13" s="740"/>
      <c r="G13" s="740"/>
      <c r="H13" s="740"/>
      <c r="I13" s="740"/>
      <c r="J13" s="740"/>
      <c r="K13" s="740"/>
      <c r="L13" s="741"/>
      <c r="M13" s="2"/>
    </row>
    <row r="14" spans="1:16" s="10" customFormat="1" x14ac:dyDescent="0.3">
      <c r="A14" s="12"/>
      <c r="B14" s="27"/>
      <c r="C14" s="28"/>
      <c r="D14" s="28"/>
      <c r="E14" s="29"/>
      <c r="F14" s="29"/>
      <c r="G14" s="29"/>
      <c r="H14" s="29"/>
      <c r="I14" s="29"/>
      <c r="J14" s="29"/>
      <c r="K14" s="29"/>
      <c r="L14" s="30"/>
    </row>
    <row r="15" spans="1:16" s="10" customFormat="1" ht="30" customHeight="1" x14ac:dyDescent="0.3">
      <c r="A15" s="12"/>
      <c r="B15" s="576" t="str">
        <f>IF(Intro!$G$21="English",O15,P15)</f>
        <v>Did your firm produce the goods for other firms under a tolling arrangement/agreement between January 1, 2023 and March 31, 2026? If yes, explain. Exclude this production when responding to Question 3.</v>
      </c>
      <c r="C15" s="577"/>
      <c r="D15" s="577"/>
      <c r="E15" s="577"/>
      <c r="F15" s="577"/>
      <c r="G15" s="577"/>
      <c r="H15" s="577"/>
      <c r="I15" s="577"/>
      <c r="J15" s="577"/>
      <c r="K15" s="577"/>
      <c r="L15" s="578"/>
      <c r="O15" s="215" t="s">
        <v>717</v>
      </c>
      <c r="P15" s="215" t="s">
        <v>718</v>
      </c>
    </row>
    <row r="16" spans="1:16" s="10" customFormat="1" x14ac:dyDescent="0.3">
      <c r="A16" s="12"/>
      <c r="B16" s="27"/>
      <c r="C16" s="28"/>
      <c r="D16" s="28"/>
      <c r="E16" s="29"/>
      <c r="F16" s="29"/>
      <c r="G16" s="29"/>
      <c r="H16" s="29"/>
      <c r="I16" s="29"/>
      <c r="J16" s="29"/>
      <c r="K16" s="29"/>
      <c r="L16" s="30"/>
    </row>
    <row r="17" spans="1:16" s="10" customFormat="1" x14ac:dyDescent="0.3">
      <c r="A17" s="12"/>
      <c r="B17" s="527"/>
      <c r="C17" s="528"/>
      <c r="D17" s="528"/>
      <c r="E17" s="528"/>
      <c r="F17" s="528"/>
      <c r="G17" s="528"/>
      <c r="H17" s="528"/>
      <c r="I17" s="528"/>
      <c r="J17" s="528"/>
      <c r="K17" s="528"/>
      <c r="L17" s="529"/>
    </row>
    <row r="18" spans="1:16" s="10" customFormat="1" x14ac:dyDescent="0.3">
      <c r="A18" s="12"/>
      <c r="B18" s="527"/>
      <c r="C18" s="528"/>
      <c r="D18" s="528"/>
      <c r="E18" s="528"/>
      <c r="F18" s="528"/>
      <c r="G18" s="528"/>
      <c r="H18" s="528"/>
      <c r="I18" s="528"/>
      <c r="J18" s="528"/>
      <c r="K18" s="528"/>
      <c r="L18" s="529"/>
    </row>
    <row r="19" spans="1:16" s="10" customFormat="1" x14ac:dyDescent="0.3">
      <c r="A19" s="12"/>
      <c r="B19" s="527"/>
      <c r="C19" s="528"/>
      <c r="D19" s="528"/>
      <c r="E19" s="528"/>
      <c r="F19" s="528"/>
      <c r="G19" s="528"/>
      <c r="H19" s="528"/>
      <c r="I19" s="528"/>
      <c r="J19" s="528"/>
      <c r="K19" s="528"/>
      <c r="L19" s="529"/>
    </row>
    <row r="20" spans="1:16" s="10" customFormat="1" x14ac:dyDescent="0.3">
      <c r="A20" s="12"/>
      <c r="B20" s="527"/>
      <c r="C20" s="528"/>
      <c r="D20" s="528"/>
      <c r="E20" s="528"/>
      <c r="F20" s="528"/>
      <c r="G20" s="528"/>
      <c r="H20" s="528"/>
      <c r="I20" s="528"/>
      <c r="J20" s="528"/>
      <c r="K20" s="528"/>
      <c r="L20" s="529"/>
    </row>
    <row r="21" spans="1:16" s="10" customFormat="1" x14ac:dyDescent="0.3">
      <c r="A21" s="12"/>
      <c r="B21" s="527"/>
      <c r="C21" s="528"/>
      <c r="D21" s="528"/>
      <c r="E21" s="528"/>
      <c r="F21" s="528"/>
      <c r="G21" s="528"/>
      <c r="H21" s="528"/>
      <c r="I21" s="528"/>
      <c r="J21" s="528"/>
      <c r="K21" s="528"/>
      <c r="L21" s="529"/>
    </row>
    <row r="22" spans="1:16" s="10" customFormat="1" x14ac:dyDescent="0.3">
      <c r="A22" s="12"/>
      <c r="B22" s="527"/>
      <c r="C22" s="528"/>
      <c r="D22" s="528"/>
      <c r="E22" s="528"/>
      <c r="F22" s="528"/>
      <c r="G22" s="528"/>
      <c r="H22" s="528"/>
      <c r="I22" s="528"/>
      <c r="J22" s="528"/>
      <c r="K22" s="528"/>
      <c r="L22" s="529"/>
    </row>
    <row r="23" spans="1:16" s="10" customFormat="1" x14ac:dyDescent="0.3">
      <c r="A23" s="12"/>
      <c r="B23" s="527"/>
      <c r="C23" s="528"/>
      <c r="D23" s="528"/>
      <c r="E23" s="528"/>
      <c r="F23" s="528"/>
      <c r="G23" s="528"/>
      <c r="H23" s="528"/>
      <c r="I23" s="528"/>
      <c r="J23" s="528"/>
      <c r="K23" s="528"/>
      <c r="L23" s="529"/>
    </row>
    <row r="24" spans="1:16" s="10" customFormat="1" x14ac:dyDescent="0.3">
      <c r="A24" s="12"/>
      <c r="B24" s="527"/>
      <c r="C24" s="528"/>
      <c r="D24" s="528"/>
      <c r="E24" s="528"/>
      <c r="F24" s="528"/>
      <c r="G24" s="528"/>
      <c r="H24" s="528"/>
      <c r="I24" s="528"/>
      <c r="J24" s="528"/>
      <c r="K24" s="528"/>
      <c r="L24" s="529"/>
    </row>
    <row r="25" spans="1:16" s="10" customFormat="1" x14ac:dyDescent="0.3">
      <c r="A25" s="12"/>
      <c r="B25" s="27"/>
      <c r="C25" s="28"/>
      <c r="D25" s="28"/>
      <c r="E25" s="29"/>
      <c r="F25" s="29"/>
      <c r="G25" s="29"/>
      <c r="H25" s="29"/>
      <c r="I25" s="29"/>
      <c r="J25" s="29"/>
      <c r="K25" s="29"/>
      <c r="L25" s="30"/>
    </row>
    <row r="26" spans="1:16" s="10" customFormat="1" x14ac:dyDescent="0.3">
      <c r="A26" s="12"/>
      <c r="B26" s="739" t="s">
        <v>19</v>
      </c>
      <c r="C26" s="740"/>
      <c r="D26" s="740"/>
      <c r="E26" s="740"/>
      <c r="F26" s="740"/>
      <c r="G26" s="740"/>
      <c r="H26" s="740"/>
      <c r="I26" s="740"/>
      <c r="J26" s="740"/>
      <c r="K26" s="740"/>
      <c r="L26" s="741"/>
    </row>
    <row r="27" spans="1:16" s="10" customFormat="1" x14ac:dyDescent="0.3">
      <c r="A27" s="12"/>
      <c r="B27" s="27"/>
      <c r="C27" s="28"/>
      <c r="D27" s="28"/>
      <c r="E27" s="29"/>
      <c r="F27" s="29"/>
      <c r="G27" s="29"/>
      <c r="H27" s="29"/>
      <c r="I27" s="29"/>
      <c r="J27" s="29"/>
      <c r="K27" s="29"/>
      <c r="L27" s="30"/>
    </row>
    <row r="28" spans="1:16" s="10" customFormat="1" ht="39.75" customHeight="1" x14ac:dyDescent="0.3">
      <c r="A28" s="12"/>
      <c r="B28" s="576" t="str">
        <f>IF(Intro!$G$21="English",O28,P28)</f>
        <v>Did your firm have a tolling arrangement/agreement with another firm to produce the goods on your behalf between January 1, 2023 and March 31, 2026? If yes, explain. Include this production when responding to Question 3.</v>
      </c>
      <c r="C28" s="577"/>
      <c r="D28" s="577"/>
      <c r="E28" s="577"/>
      <c r="F28" s="577"/>
      <c r="G28" s="577"/>
      <c r="H28" s="577"/>
      <c r="I28" s="577"/>
      <c r="J28" s="577"/>
      <c r="K28" s="577"/>
      <c r="L28" s="578"/>
      <c r="O28" s="10" t="s">
        <v>719</v>
      </c>
      <c r="P28" s="10" t="s">
        <v>720</v>
      </c>
    </row>
    <row r="29" spans="1:16" s="10" customFormat="1" x14ac:dyDescent="0.3">
      <c r="A29" s="12"/>
      <c r="B29" s="27"/>
      <c r="C29" s="28"/>
      <c r="D29" s="28"/>
      <c r="E29" s="29"/>
      <c r="F29" s="29"/>
      <c r="G29" s="29"/>
      <c r="H29" s="29"/>
      <c r="I29" s="29"/>
      <c r="J29" s="29"/>
      <c r="K29" s="29"/>
      <c r="L29" s="30"/>
    </row>
    <row r="30" spans="1:16" s="10" customFormat="1" x14ac:dyDescent="0.3">
      <c r="A30" s="12"/>
      <c r="B30" s="527"/>
      <c r="C30" s="528"/>
      <c r="D30" s="528"/>
      <c r="E30" s="528"/>
      <c r="F30" s="528"/>
      <c r="G30" s="528"/>
      <c r="H30" s="528"/>
      <c r="I30" s="528"/>
      <c r="J30" s="528"/>
      <c r="K30" s="528"/>
      <c r="L30" s="529"/>
    </row>
    <row r="31" spans="1:16" s="10" customFormat="1" x14ac:dyDescent="0.3">
      <c r="A31" s="12"/>
      <c r="B31" s="527"/>
      <c r="C31" s="528"/>
      <c r="D31" s="528"/>
      <c r="E31" s="528"/>
      <c r="F31" s="528"/>
      <c r="G31" s="528"/>
      <c r="H31" s="528"/>
      <c r="I31" s="528"/>
      <c r="J31" s="528"/>
      <c r="K31" s="528"/>
      <c r="L31" s="529"/>
    </row>
    <row r="32" spans="1:16" s="10" customFormat="1" x14ac:dyDescent="0.3">
      <c r="A32" s="12"/>
      <c r="B32" s="527"/>
      <c r="C32" s="528"/>
      <c r="D32" s="528"/>
      <c r="E32" s="528"/>
      <c r="F32" s="528"/>
      <c r="G32" s="528"/>
      <c r="H32" s="528"/>
      <c r="I32" s="528"/>
      <c r="J32" s="528"/>
      <c r="K32" s="528"/>
      <c r="L32" s="529"/>
    </row>
    <row r="33" spans="1:17" s="10" customFormat="1" x14ac:dyDescent="0.3">
      <c r="A33" s="12"/>
      <c r="B33" s="527"/>
      <c r="C33" s="528"/>
      <c r="D33" s="528"/>
      <c r="E33" s="528"/>
      <c r="F33" s="528"/>
      <c r="G33" s="528"/>
      <c r="H33" s="528"/>
      <c r="I33" s="528"/>
      <c r="J33" s="528"/>
      <c r="K33" s="528"/>
      <c r="L33" s="529"/>
    </row>
    <row r="34" spans="1:17" s="10" customFormat="1" x14ac:dyDescent="0.3">
      <c r="A34" s="12"/>
      <c r="B34" s="527"/>
      <c r="C34" s="528"/>
      <c r="D34" s="528"/>
      <c r="E34" s="528"/>
      <c r="F34" s="528"/>
      <c r="G34" s="528"/>
      <c r="H34" s="528"/>
      <c r="I34" s="528"/>
      <c r="J34" s="528"/>
      <c r="K34" s="528"/>
      <c r="L34" s="529"/>
    </row>
    <row r="35" spans="1:17" s="10" customFormat="1" x14ac:dyDescent="0.3">
      <c r="A35" s="12"/>
      <c r="B35" s="527"/>
      <c r="C35" s="528"/>
      <c r="D35" s="528"/>
      <c r="E35" s="528"/>
      <c r="F35" s="528"/>
      <c r="G35" s="528"/>
      <c r="H35" s="528"/>
      <c r="I35" s="528"/>
      <c r="J35" s="528"/>
      <c r="K35" s="528"/>
      <c r="L35" s="529"/>
    </row>
    <row r="36" spans="1:17" s="10" customFormat="1" x14ac:dyDescent="0.3">
      <c r="A36" s="12"/>
      <c r="B36" s="527"/>
      <c r="C36" s="528"/>
      <c r="D36" s="528"/>
      <c r="E36" s="528"/>
      <c r="F36" s="528"/>
      <c r="G36" s="528"/>
      <c r="H36" s="528"/>
      <c r="I36" s="528"/>
      <c r="J36" s="528"/>
      <c r="K36" s="528"/>
      <c r="L36" s="529"/>
    </row>
    <row r="37" spans="1:17" s="10" customFormat="1" x14ac:dyDescent="0.3">
      <c r="A37" s="12"/>
      <c r="B37" s="527"/>
      <c r="C37" s="528"/>
      <c r="D37" s="528"/>
      <c r="E37" s="528"/>
      <c r="F37" s="528"/>
      <c r="G37" s="528"/>
      <c r="H37" s="528"/>
      <c r="I37" s="528"/>
      <c r="J37" s="528"/>
      <c r="K37" s="528"/>
      <c r="L37" s="529"/>
    </row>
    <row r="38" spans="1:17" s="10" customFormat="1" x14ac:dyDescent="0.3">
      <c r="A38" s="12"/>
      <c r="B38" s="27"/>
      <c r="C38" s="28"/>
      <c r="D38" s="28"/>
      <c r="E38" s="29"/>
      <c r="F38" s="29"/>
      <c r="G38" s="29"/>
      <c r="H38" s="29"/>
      <c r="I38" s="29"/>
      <c r="J38" s="29"/>
      <c r="K38" s="29"/>
      <c r="L38" s="30"/>
    </row>
    <row r="39" spans="1:17" s="10" customFormat="1" x14ac:dyDescent="0.3">
      <c r="A39" s="12"/>
      <c r="B39" s="739" t="s">
        <v>24</v>
      </c>
      <c r="C39" s="740"/>
      <c r="D39" s="740"/>
      <c r="E39" s="740"/>
      <c r="F39" s="740"/>
      <c r="G39" s="740"/>
      <c r="H39" s="740"/>
      <c r="I39" s="740"/>
      <c r="J39" s="740"/>
      <c r="K39" s="740"/>
      <c r="L39" s="741"/>
    </row>
    <row r="40" spans="1:17" s="10" customFormat="1" x14ac:dyDescent="0.3">
      <c r="A40" s="12"/>
      <c r="B40" s="27"/>
      <c r="C40" s="28"/>
      <c r="D40" s="28"/>
      <c r="E40" s="29"/>
      <c r="F40" s="29"/>
      <c r="G40" s="29"/>
      <c r="H40" s="29"/>
      <c r="I40" s="29"/>
      <c r="J40" s="29"/>
      <c r="K40" s="29"/>
      <c r="L40" s="30"/>
    </row>
    <row r="41" spans="1:17" s="10" customFormat="1" x14ac:dyDescent="0.3">
      <c r="A41" s="12"/>
      <c r="B41" s="576" t="str">
        <f>IF(Intro!$G$21="English",O41,P41)</f>
        <v>Complete the following table for your firm's Canadian production.</v>
      </c>
      <c r="C41" s="577"/>
      <c r="D41" s="577"/>
      <c r="E41" s="577"/>
      <c r="F41" s="577"/>
      <c r="G41" s="577"/>
      <c r="H41" s="577"/>
      <c r="I41" s="577"/>
      <c r="J41" s="577"/>
      <c r="K41" s="577"/>
      <c r="L41" s="578"/>
      <c r="O41" s="11" t="s">
        <v>648</v>
      </c>
      <c r="P41" s="10" t="s">
        <v>649</v>
      </c>
    </row>
    <row r="42" spans="1:17" s="10" customFormat="1" x14ac:dyDescent="0.3">
      <c r="A42" s="12"/>
      <c r="B42" s="219"/>
      <c r="C42" s="220"/>
      <c r="D42" s="28"/>
      <c r="E42" s="29"/>
      <c r="F42" s="29"/>
      <c r="G42" s="29"/>
      <c r="H42" s="29"/>
      <c r="I42" s="29"/>
      <c r="J42" s="29"/>
      <c r="K42" s="29"/>
      <c r="L42" s="30"/>
      <c r="O42" s="11"/>
    </row>
    <row r="43" spans="1:17" s="10" customFormat="1" x14ac:dyDescent="0.3">
      <c r="A43" s="12"/>
      <c r="B43" s="219"/>
      <c r="C43" s="220"/>
      <c r="F43" s="28"/>
      <c r="G43" s="768">
        <f>Variables!B6</f>
        <v>2023</v>
      </c>
      <c r="H43" s="768">
        <f>G43+1</f>
        <v>2024</v>
      </c>
      <c r="I43" s="768">
        <f>H43+1</f>
        <v>2025</v>
      </c>
      <c r="J43" s="768" t="str">
        <f>IF(Intro!$G$21="English",Variables!B9,Variables!C9)</f>
        <v>Jan-Mar 2025</v>
      </c>
      <c r="K43" s="768" t="str">
        <f>IF(Intro!$G$21="English",Variables!B10,Variables!C10)</f>
        <v>Jan-Mar 2026</v>
      </c>
      <c r="L43" s="253"/>
      <c r="O43" s="11"/>
    </row>
    <row r="44" spans="1:17" s="10" customFormat="1" x14ac:dyDescent="0.3">
      <c r="A44" s="12"/>
      <c r="B44" s="219"/>
      <c r="C44" s="220"/>
      <c r="F44" s="28"/>
      <c r="G44" s="769"/>
      <c r="H44" s="769"/>
      <c r="I44" s="769"/>
      <c r="J44" s="769"/>
      <c r="K44" s="769"/>
      <c r="L44" s="253"/>
      <c r="O44" s="11"/>
    </row>
    <row r="45" spans="1:17" s="176" customFormat="1" ht="14.25" customHeight="1" x14ac:dyDescent="0.3">
      <c r="A45" s="250"/>
      <c r="B45" s="765" t="str">
        <f>IF(Intro!$G$21="English",O45,P45)</f>
        <v>DISCRETE PLATE</v>
      </c>
      <c r="C45" s="766"/>
      <c r="D45" s="766"/>
      <c r="E45" s="766"/>
      <c r="F45" s="766"/>
      <c r="G45" s="766"/>
      <c r="H45" s="766"/>
      <c r="I45" s="766"/>
      <c r="J45" s="766"/>
      <c r="K45" s="767"/>
      <c r="L45" s="253"/>
      <c r="O45" s="190" t="s">
        <v>684</v>
      </c>
      <c r="P45" s="190" t="s">
        <v>685</v>
      </c>
      <c r="Q45" s="190"/>
    </row>
    <row r="46" spans="1:17" s="176" customFormat="1" ht="14.25" customHeight="1" x14ac:dyDescent="0.3">
      <c r="A46" s="250"/>
      <c r="B46" s="765" t="str">
        <f>IF(Intro!$G$21="English",O46,P46)</f>
        <v>Primes</v>
      </c>
      <c r="C46" s="766"/>
      <c r="D46" s="766"/>
      <c r="E46" s="766"/>
      <c r="F46" s="766"/>
      <c r="G46" s="766"/>
      <c r="H46" s="766"/>
      <c r="I46" s="766"/>
      <c r="J46" s="766"/>
      <c r="K46" s="767"/>
      <c r="L46" s="253"/>
      <c r="O46" s="190" t="s">
        <v>763</v>
      </c>
      <c r="P46" s="150" t="s">
        <v>764</v>
      </c>
      <c r="Q46" s="190"/>
    </row>
    <row r="47" spans="1:17" s="176" customFormat="1" ht="14.25" customHeight="1" x14ac:dyDescent="0.3">
      <c r="A47" s="250"/>
      <c r="B47" s="762" t="str">
        <f>IF(Intro!$G$21="English",O47,P47)</f>
        <v>Production for sale in Canada</v>
      </c>
      <c r="C47" s="763"/>
      <c r="D47" s="763"/>
      <c r="E47" s="764"/>
      <c r="F47" s="185" t="s">
        <v>548</v>
      </c>
      <c r="G47" s="316"/>
      <c r="H47" s="316"/>
      <c r="I47" s="316"/>
      <c r="J47" s="316"/>
      <c r="K47" s="316"/>
      <c r="L47" s="253"/>
      <c r="O47" s="190" t="s">
        <v>135</v>
      </c>
      <c r="P47" s="190" t="s">
        <v>134</v>
      </c>
      <c r="Q47" s="190"/>
    </row>
    <row r="48" spans="1:17" s="176" customFormat="1" ht="14.25" customHeight="1" x14ac:dyDescent="0.3">
      <c r="A48" s="250"/>
      <c r="B48" s="762" t="str">
        <f>IF(Intro!$G$21="English",O48,P48)</f>
        <v>Production for export sales</v>
      </c>
      <c r="C48" s="763"/>
      <c r="D48" s="763"/>
      <c r="E48" s="764"/>
      <c r="F48" s="185" t="str">
        <f>F47</f>
        <v>tonnes</v>
      </c>
      <c r="G48" s="316"/>
      <c r="H48" s="316"/>
      <c r="I48" s="316"/>
      <c r="J48" s="316"/>
      <c r="K48" s="316"/>
      <c r="L48" s="253"/>
      <c r="O48" s="190" t="s">
        <v>136</v>
      </c>
      <c r="P48" s="190" t="s">
        <v>137</v>
      </c>
      <c r="Q48" s="190"/>
    </row>
    <row r="49" spans="1:20" s="176" customFormat="1" ht="27.6" customHeight="1" x14ac:dyDescent="0.3">
      <c r="A49" s="250"/>
      <c r="B49" s="762" t="str">
        <f>IF(Intro!$G$21="English",O49,P49)</f>
        <v>Production for internal use or further internal processing</v>
      </c>
      <c r="C49" s="763"/>
      <c r="D49" s="763"/>
      <c r="E49" s="764"/>
      <c r="F49" s="185" t="str">
        <f>F48</f>
        <v>tonnes</v>
      </c>
      <c r="G49" s="316"/>
      <c r="H49" s="316"/>
      <c r="I49" s="316"/>
      <c r="J49" s="316"/>
      <c r="K49" s="316"/>
      <c r="L49" s="253"/>
      <c r="O49" s="342" t="s">
        <v>138</v>
      </c>
      <c r="P49" s="342" t="s">
        <v>338</v>
      </c>
      <c r="Q49" s="190"/>
    </row>
    <row r="50" spans="1:20" s="176" customFormat="1" ht="14.25" customHeight="1" x14ac:dyDescent="0.3">
      <c r="A50" s="250"/>
      <c r="B50" s="759" t="str">
        <f>IF(Intro!$G$21="English",O50,P50)</f>
        <v>Total production of discrete plate - Primes</v>
      </c>
      <c r="C50" s="760"/>
      <c r="D50" s="760"/>
      <c r="E50" s="761"/>
      <c r="F50" s="199" t="str">
        <f>F49</f>
        <v>tonnes</v>
      </c>
      <c r="G50" s="315">
        <f>G47+G48+G49</f>
        <v>0</v>
      </c>
      <c r="H50" s="315">
        <f t="shared" ref="H50:K50" si="0">H47+H48+H49</f>
        <v>0</v>
      </c>
      <c r="I50" s="315">
        <f t="shared" si="0"/>
        <v>0</v>
      </c>
      <c r="J50" s="315">
        <f t="shared" si="0"/>
        <v>0</v>
      </c>
      <c r="K50" s="315">
        <f t="shared" si="0"/>
        <v>0</v>
      </c>
      <c r="L50" s="253"/>
      <c r="O50" s="42" t="s">
        <v>761</v>
      </c>
      <c r="P50" s="42" t="s">
        <v>762</v>
      </c>
      <c r="Q50" s="190"/>
    </row>
    <row r="51" spans="1:20" s="176" customFormat="1" ht="14.25" customHeight="1" x14ac:dyDescent="0.3">
      <c r="A51" s="250"/>
      <c r="B51" s="765" t="str">
        <f>IF(Intro!$G$21="English",O51,P51)</f>
        <v>Seconds</v>
      </c>
      <c r="C51" s="766"/>
      <c r="D51" s="766"/>
      <c r="E51" s="766"/>
      <c r="F51" s="766"/>
      <c r="G51" s="766"/>
      <c r="H51" s="766"/>
      <c r="I51" s="766"/>
      <c r="J51" s="766"/>
      <c r="K51" s="767"/>
      <c r="L51" s="253"/>
      <c r="O51" s="164" t="s">
        <v>765</v>
      </c>
      <c r="P51" s="150" t="s">
        <v>766</v>
      </c>
      <c r="Q51" s="190"/>
    </row>
    <row r="52" spans="1:20" s="176" customFormat="1" ht="14.25" customHeight="1" x14ac:dyDescent="0.3">
      <c r="A52" s="250"/>
      <c r="B52" s="762" t="str">
        <f>IF(Intro!$G$21="English",O52,P52)</f>
        <v>Production for sale in Canada</v>
      </c>
      <c r="C52" s="763"/>
      <c r="D52" s="763"/>
      <c r="E52" s="764"/>
      <c r="F52" s="185" t="str">
        <f>F47</f>
        <v>tonnes</v>
      </c>
      <c r="G52" s="316"/>
      <c r="H52" s="316"/>
      <c r="I52" s="316"/>
      <c r="J52" s="316"/>
      <c r="K52" s="316"/>
      <c r="L52" s="253"/>
      <c r="O52" s="190" t="s">
        <v>135</v>
      </c>
      <c r="P52" s="190" t="s">
        <v>134</v>
      </c>
      <c r="Q52" s="190"/>
    </row>
    <row r="53" spans="1:20" s="176" customFormat="1" ht="14.25" customHeight="1" x14ac:dyDescent="0.3">
      <c r="A53" s="250"/>
      <c r="B53" s="762" t="str">
        <f>IF(Intro!$G$21="English",O53,P53)</f>
        <v>Production for export sales</v>
      </c>
      <c r="C53" s="763"/>
      <c r="D53" s="763"/>
      <c r="E53" s="764"/>
      <c r="F53" s="185" t="str">
        <f>F52</f>
        <v>tonnes</v>
      </c>
      <c r="G53" s="316"/>
      <c r="H53" s="316"/>
      <c r="I53" s="316"/>
      <c r="J53" s="316"/>
      <c r="K53" s="316"/>
      <c r="L53" s="253"/>
      <c r="O53" s="190" t="s">
        <v>136</v>
      </c>
      <c r="P53" s="190" t="s">
        <v>137</v>
      </c>
      <c r="Q53" s="190"/>
    </row>
    <row r="54" spans="1:20" s="176" customFormat="1" ht="27.6" customHeight="1" x14ac:dyDescent="0.3">
      <c r="A54" s="250"/>
      <c r="B54" s="762" t="str">
        <f>IF(Intro!$G$21="English",O54,P54)</f>
        <v>Production for internal use or further internal processing</v>
      </c>
      <c r="C54" s="763"/>
      <c r="D54" s="763"/>
      <c r="E54" s="764"/>
      <c r="F54" s="185" t="str">
        <f>F53</f>
        <v>tonnes</v>
      </c>
      <c r="G54" s="316"/>
      <c r="H54" s="316"/>
      <c r="I54" s="316"/>
      <c r="J54" s="316"/>
      <c r="K54" s="316"/>
      <c r="L54" s="253"/>
      <c r="O54" s="342" t="s">
        <v>138</v>
      </c>
      <c r="P54" s="342" t="s">
        <v>338</v>
      </c>
      <c r="Q54" s="190"/>
    </row>
    <row r="55" spans="1:20" s="176" customFormat="1" ht="14.25" customHeight="1" x14ac:dyDescent="0.3">
      <c r="A55" s="250"/>
      <c r="B55" s="759" t="str">
        <f>IF(Intro!$G$21="English",O55,P55)</f>
        <v>Total production of discrete plate - Seconds</v>
      </c>
      <c r="C55" s="760"/>
      <c r="D55" s="760"/>
      <c r="E55" s="761"/>
      <c r="F55" s="199" t="str">
        <f>F52</f>
        <v>tonnes</v>
      </c>
      <c r="G55" s="315">
        <f>G52+G53+G54</f>
        <v>0</v>
      </c>
      <c r="H55" s="315">
        <f t="shared" ref="H55:K55" si="1">H52+H53+H54</f>
        <v>0</v>
      </c>
      <c r="I55" s="315">
        <f t="shared" si="1"/>
        <v>0</v>
      </c>
      <c r="J55" s="315">
        <f t="shared" si="1"/>
        <v>0</v>
      </c>
      <c r="K55" s="315">
        <f t="shared" si="1"/>
        <v>0</v>
      </c>
      <c r="L55" s="253"/>
      <c r="O55" s="42" t="s">
        <v>712</v>
      </c>
      <c r="P55" s="42" t="s">
        <v>769</v>
      </c>
      <c r="Q55" s="360"/>
      <c r="R55" s="360"/>
      <c r="S55" s="360"/>
      <c r="T55" s="360"/>
    </row>
    <row r="56" spans="1:20" s="176" customFormat="1" ht="14.25" customHeight="1" x14ac:dyDescent="0.3">
      <c r="A56" s="250"/>
      <c r="B56" s="765" t="str">
        <f>IF(Intro!$G$21="English",O56,P56)</f>
        <v>Total - Discrete Plate</v>
      </c>
      <c r="C56" s="766"/>
      <c r="D56" s="766"/>
      <c r="E56" s="766"/>
      <c r="F56" s="766"/>
      <c r="G56" s="766"/>
      <c r="H56" s="766"/>
      <c r="I56" s="766"/>
      <c r="J56" s="766"/>
      <c r="K56" s="767"/>
      <c r="L56" s="253"/>
      <c r="O56" s="164" t="s">
        <v>713</v>
      </c>
      <c r="P56" s="150" t="s">
        <v>750</v>
      </c>
      <c r="Q56" s="190"/>
    </row>
    <row r="57" spans="1:20" s="176" customFormat="1" ht="14.25" customHeight="1" x14ac:dyDescent="0.3">
      <c r="A57" s="250"/>
      <c r="B57" s="759" t="str">
        <f>IF(Intro!$G$21="English",O57,P57)</f>
        <v>Total production of discrete plate</v>
      </c>
      <c r="C57" s="760"/>
      <c r="D57" s="760"/>
      <c r="E57" s="761"/>
      <c r="F57" s="185" t="str">
        <f>F52</f>
        <v>tonnes</v>
      </c>
      <c r="G57" s="315">
        <f>G50+G55</f>
        <v>0</v>
      </c>
      <c r="H57" s="315">
        <f t="shared" ref="H57:K57" si="2">H50+H55</f>
        <v>0</v>
      </c>
      <c r="I57" s="315">
        <f t="shared" si="2"/>
        <v>0</v>
      </c>
      <c r="J57" s="315">
        <f t="shared" si="2"/>
        <v>0</v>
      </c>
      <c r="K57" s="315">
        <f t="shared" si="2"/>
        <v>0</v>
      </c>
      <c r="L57" s="30"/>
      <c r="O57" s="150" t="s">
        <v>714</v>
      </c>
      <c r="P57" s="150" t="s">
        <v>715</v>
      </c>
      <c r="Q57" s="190"/>
    </row>
    <row r="58" spans="1:20" s="176" customFormat="1" ht="24.75" customHeight="1" x14ac:dyDescent="0.3">
      <c r="A58" s="250"/>
      <c r="B58" s="762" t="str">
        <f>IF(Intro!$G$21="English",O58,P58)</f>
        <v>Production of other products produced using the same equipment</v>
      </c>
      <c r="C58" s="763"/>
      <c r="D58" s="763"/>
      <c r="E58" s="764"/>
      <c r="F58" s="185" t="str">
        <f>F57</f>
        <v>tonnes</v>
      </c>
      <c r="G58" s="316"/>
      <c r="H58" s="316"/>
      <c r="I58" s="316"/>
      <c r="J58" s="316"/>
      <c r="K58" s="316"/>
      <c r="L58" s="30"/>
      <c r="O58" s="150" t="s">
        <v>139</v>
      </c>
      <c r="P58" s="150" t="s">
        <v>140</v>
      </c>
      <c r="Q58" s="190"/>
    </row>
    <row r="59" spans="1:20" s="176" customFormat="1" ht="14.25" customHeight="1" x14ac:dyDescent="0.3">
      <c r="A59" s="250"/>
      <c r="B59" s="759" t="str">
        <f>IF(Intro!$G$21="English",O59,P59)</f>
        <v>Total Production</v>
      </c>
      <c r="C59" s="760"/>
      <c r="D59" s="760"/>
      <c r="E59" s="761"/>
      <c r="F59" s="199" t="str">
        <f>F57</f>
        <v>tonnes</v>
      </c>
      <c r="G59" s="315">
        <f>G57+G58</f>
        <v>0</v>
      </c>
      <c r="H59" s="315">
        <f t="shared" ref="H59:K59" si="3">H57+H58</f>
        <v>0</v>
      </c>
      <c r="I59" s="315">
        <f t="shared" si="3"/>
        <v>0</v>
      </c>
      <c r="J59" s="315">
        <f t="shared" si="3"/>
        <v>0</v>
      </c>
      <c r="K59" s="315">
        <f t="shared" si="3"/>
        <v>0</v>
      </c>
      <c r="L59" s="30"/>
      <c r="O59" s="42" t="s">
        <v>716</v>
      </c>
      <c r="P59" s="42" t="s">
        <v>688</v>
      </c>
      <c r="Q59" s="190"/>
    </row>
    <row r="60" spans="1:20" s="176" customFormat="1" ht="14.25" customHeight="1" x14ac:dyDescent="0.3">
      <c r="A60" s="250"/>
      <c r="B60" s="191"/>
      <c r="C60" s="192"/>
      <c r="D60" s="194"/>
      <c r="E60" s="195"/>
      <c r="F60" s="195"/>
      <c r="G60" s="195"/>
      <c r="H60" s="195"/>
      <c r="I60" s="195"/>
      <c r="J60" s="195"/>
      <c r="K60" s="361"/>
      <c r="L60" s="30"/>
      <c r="O60" s="190"/>
      <c r="P60" s="190"/>
      <c r="Q60" s="190"/>
    </row>
    <row r="61" spans="1:20" s="176" customFormat="1" ht="14.25" customHeight="1" x14ac:dyDescent="0.3">
      <c r="A61" s="250"/>
      <c r="B61" s="344"/>
      <c r="C61" s="345"/>
      <c r="D61" s="10"/>
      <c r="E61" s="10"/>
      <c r="F61" s="28"/>
      <c r="G61" s="768">
        <f>Variables!B6</f>
        <v>2023</v>
      </c>
      <c r="H61" s="768">
        <f>G61+1</f>
        <v>2024</v>
      </c>
      <c r="I61" s="768">
        <f>H61+1</f>
        <v>2025</v>
      </c>
      <c r="J61" s="768" t="str">
        <f>IF(Intro!$G$21="English",Variables!B9,Variables!C9)</f>
        <v>Jan-Mar 2025</v>
      </c>
      <c r="K61" s="768" t="str">
        <f>IF(Intro!$G$21="English",Variables!B10,Variables!C10)</f>
        <v>Jan-Mar 2026</v>
      </c>
      <c r="L61" s="30"/>
      <c r="O61" s="190"/>
      <c r="P61" s="190"/>
      <c r="Q61" s="190"/>
    </row>
    <row r="62" spans="1:20" s="176" customFormat="1" ht="14.25" customHeight="1" x14ac:dyDescent="0.3">
      <c r="A62" s="250"/>
      <c r="B62" s="344"/>
      <c r="C62" s="345"/>
      <c r="D62" s="10"/>
      <c r="E62" s="10"/>
      <c r="F62" s="28"/>
      <c r="G62" s="769"/>
      <c r="H62" s="769"/>
      <c r="I62" s="769"/>
      <c r="J62" s="769"/>
      <c r="K62" s="769"/>
      <c r="L62" s="30"/>
      <c r="O62" s="190"/>
      <c r="P62" s="190"/>
      <c r="Q62" s="190"/>
    </row>
    <row r="63" spans="1:20" s="176" customFormat="1" ht="14.25" customHeight="1" x14ac:dyDescent="0.3">
      <c r="A63" s="250"/>
      <c r="B63" s="765" t="str">
        <f>IF(Intro!$G$21="English",O63,P63)</f>
        <v>CUT-TO-LENGTH STEEL PLATE FROM COIL</v>
      </c>
      <c r="C63" s="766"/>
      <c r="D63" s="766"/>
      <c r="E63" s="766"/>
      <c r="F63" s="766"/>
      <c r="G63" s="766"/>
      <c r="H63" s="766"/>
      <c r="I63" s="766"/>
      <c r="J63" s="766"/>
      <c r="K63" s="767"/>
      <c r="L63" s="30"/>
      <c r="O63" s="190" t="s">
        <v>686</v>
      </c>
      <c r="P63" s="190" t="s">
        <v>687</v>
      </c>
      <c r="Q63" s="190"/>
    </row>
    <row r="64" spans="1:20" s="176" customFormat="1" ht="14.25" customHeight="1" x14ac:dyDescent="0.3">
      <c r="A64" s="250"/>
      <c r="B64" s="765" t="str">
        <f>IF(Intro!$G$21="English",O64,P64)</f>
        <v>Primes</v>
      </c>
      <c r="C64" s="766"/>
      <c r="D64" s="766"/>
      <c r="E64" s="766"/>
      <c r="F64" s="766"/>
      <c r="G64" s="766"/>
      <c r="H64" s="766"/>
      <c r="I64" s="766"/>
      <c r="J64" s="766"/>
      <c r="K64" s="767"/>
      <c r="L64" s="30"/>
      <c r="O64" s="190" t="s">
        <v>763</v>
      </c>
      <c r="P64" s="150" t="s">
        <v>764</v>
      </c>
      <c r="Q64" s="190"/>
    </row>
    <row r="65" spans="1:17" s="176" customFormat="1" ht="14.25" customHeight="1" x14ac:dyDescent="0.3">
      <c r="A65" s="250"/>
      <c r="B65" s="762" t="str">
        <f>IF(Intro!$G$21="English",O65,P65)</f>
        <v>Production for sale in Canada</v>
      </c>
      <c r="C65" s="763"/>
      <c r="D65" s="763"/>
      <c r="E65" s="764"/>
      <c r="F65" s="185" t="str">
        <f>F52</f>
        <v>tonnes</v>
      </c>
      <c r="G65" s="316"/>
      <c r="H65" s="316"/>
      <c r="I65" s="316"/>
      <c r="J65" s="316"/>
      <c r="K65" s="316"/>
      <c r="L65" s="30"/>
      <c r="O65" s="190" t="s">
        <v>135</v>
      </c>
      <c r="P65" s="190" t="s">
        <v>134</v>
      </c>
      <c r="Q65" s="190"/>
    </row>
    <row r="66" spans="1:17" s="176" customFormat="1" ht="14.25" customHeight="1" x14ac:dyDescent="0.3">
      <c r="A66" s="250"/>
      <c r="B66" s="762" t="str">
        <f>IF(Intro!$G$21="English",O66,P66)</f>
        <v>Production for export sales</v>
      </c>
      <c r="C66" s="763"/>
      <c r="D66" s="763"/>
      <c r="E66" s="764"/>
      <c r="F66" s="185" t="str">
        <f>F65</f>
        <v>tonnes</v>
      </c>
      <c r="G66" s="316"/>
      <c r="H66" s="316"/>
      <c r="I66" s="316"/>
      <c r="J66" s="316"/>
      <c r="K66" s="316"/>
      <c r="L66" s="30"/>
      <c r="O66" s="190" t="s">
        <v>136</v>
      </c>
      <c r="P66" s="190" t="s">
        <v>137</v>
      </c>
      <c r="Q66" s="190"/>
    </row>
    <row r="67" spans="1:17" s="176" customFormat="1" ht="27.75" customHeight="1" x14ac:dyDescent="0.3">
      <c r="A67" s="250"/>
      <c r="B67" s="762" t="str">
        <f>IF(Intro!$G$21="English",O67,P67)</f>
        <v>Production for internal use or further internal processing</v>
      </c>
      <c r="C67" s="763"/>
      <c r="D67" s="763"/>
      <c r="E67" s="764"/>
      <c r="F67" s="185" t="str">
        <f>F66</f>
        <v>tonnes</v>
      </c>
      <c r="G67" s="316"/>
      <c r="H67" s="316"/>
      <c r="I67" s="316"/>
      <c r="J67" s="316"/>
      <c r="K67" s="316"/>
      <c r="L67" s="30"/>
      <c r="O67" s="342" t="s">
        <v>138</v>
      </c>
      <c r="P67" s="342" t="s">
        <v>338</v>
      </c>
      <c r="Q67" s="190"/>
    </row>
    <row r="68" spans="1:17" s="176" customFormat="1" ht="30" customHeight="1" x14ac:dyDescent="0.3">
      <c r="A68" s="250"/>
      <c r="B68" s="759" t="str">
        <f>IF(Intro!$G$21="English",O68,P68)</f>
        <v>Total production of cut-to-length plate from coil - Primes</v>
      </c>
      <c r="C68" s="760"/>
      <c r="D68" s="760"/>
      <c r="E68" s="761"/>
      <c r="F68" s="199" t="str">
        <f>F67</f>
        <v>tonnes</v>
      </c>
      <c r="G68" s="315">
        <f>G65+G66+G67</f>
        <v>0</v>
      </c>
      <c r="H68" s="315">
        <f t="shared" ref="H68" si="4">H65+H66+H67</f>
        <v>0</v>
      </c>
      <c r="I68" s="315">
        <f t="shared" ref="I68" si="5">I65+I66+I67</f>
        <v>0</v>
      </c>
      <c r="J68" s="315">
        <f t="shared" ref="J68" si="6">J65+J66+J67</f>
        <v>0</v>
      </c>
      <c r="K68" s="315">
        <f t="shared" ref="K68" si="7">K65+K66+K67</f>
        <v>0</v>
      </c>
      <c r="L68" s="30"/>
      <c r="O68" s="42" t="s">
        <v>767</v>
      </c>
      <c r="P68" s="42" t="s">
        <v>790</v>
      </c>
      <c r="Q68" s="190"/>
    </row>
    <row r="69" spans="1:17" s="176" customFormat="1" ht="14.25" customHeight="1" x14ac:dyDescent="0.3">
      <c r="A69" s="250"/>
      <c r="B69" s="765" t="str">
        <f>IF(Intro!$G$21="English",O69,P69)</f>
        <v>Seconds</v>
      </c>
      <c r="C69" s="766"/>
      <c r="D69" s="766"/>
      <c r="E69" s="766"/>
      <c r="F69" s="766"/>
      <c r="G69" s="766"/>
      <c r="H69" s="766"/>
      <c r="I69" s="766"/>
      <c r="J69" s="766"/>
      <c r="K69" s="767"/>
      <c r="L69" s="30"/>
      <c r="O69" s="164" t="s">
        <v>765</v>
      </c>
      <c r="P69" s="150" t="s">
        <v>766</v>
      </c>
      <c r="Q69" s="190"/>
    </row>
    <row r="70" spans="1:17" s="176" customFormat="1" ht="14.25" customHeight="1" x14ac:dyDescent="0.3">
      <c r="A70" s="250"/>
      <c r="B70" s="762" t="str">
        <f>IF(Intro!$G$21="English",O70,P70)</f>
        <v>Production for sale in Canada</v>
      </c>
      <c r="C70" s="763"/>
      <c r="D70" s="763"/>
      <c r="E70" s="764"/>
      <c r="F70" s="185" t="str">
        <f>F65</f>
        <v>tonnes</v>
      </c>
      <c r="G70" s="316"/>
      <c r="H70" s="316"/>
      <c r="I70" s="316"/>
      <c r="J70" s="316"/>
      <c r="K70" s="316"/>
      <c r="L70" s="30"/>
      <c r="O70" s="190" t="s">
        <v>135</v>
      </c>
      <c r="P70" s="190" t="s">
        <v>134</v>
      </c>
      <c r="Q70" s="190"/>
    </row>
    <row r="71" spans="1:17" s="176" customFormat="1" ht="14.25" customHeight="1" x14ac:dyDescent="0.3">
      <c r="A71" s="250"/>
      <c r="B71" s="762" t="str">
        <f>IF(Intro!$G$21="English",O71,P71)</f>
        <v>Production for export sales</v>
      </c>
      <c r="C71" s="763"/>
      <c r="D71" s="763"/>
      <c r="E71" s="764"/>
      <c r="F71" s="185" t="str">
        <f>F70</f>
        <v>tonnes</v>
      </c>
      <c r="G71" s="316"/>
      <c r="H71" s="316"/>
      <c r="I71" s="316"/>
      <c r="J71" s="316"/>
      <c r="K71" s="316"/>
      <c r="L71" s="30"/>
      <c r="O71" s="190" t="s">
        <v>136</v>
      </c>
      <c r="P71" s="190" t="s">
        <v>137</v>
      </c>
      <c r="Q71" s="190"/>
    </row>
    <row r="72" spans="1:17" s="176" customFormat="1" ht="27.6" customHeight="1" x14ac:dyDescent="0.3">
      <c r="A72" s="250"/>
      <c r="B72" s="762" t="str">
        <f>IF(Intro!$G$21="English",O72,P72)</f>
        <v>Production for internal use or further internal processing</v>
      </c>
      <c r="C72" s="763"/>
      <c r="D72" s="763"/>
      <c r="E72" s="764"/>
      <c r="F72" s="185" t="str">
        <f>F71</f>
        <v>tonnes</v>
      </c>
      <c r="G72" s="316"/>
      <c r="H72" s="316"/>
      <c r="I72" s="316"/>
      <c r="J72" s="316"/>
      <c r="K72" s="316"/>
      <c r="L72" s="30"/>
      <c r="O72" s="342" t="s">
        <v>138</v>
      </c>
      <c r="P72" s="342" t="s">
        <v>338</v>
      </c>
      <c r="Q72" s="190"/>
    </row>
    <row r="73" spans="1:17" s="176" customFormat="1" ht="29.25" customHeight="1" x14ac:dyDescent="0.3">
      <c r="A73" s="250"/>
      <c r="B73" s="759" t="str">
        <f>IF(Intro!$G$21="English",O73,P73)</f>
        <v>Total production of cut-to-length plate from coil - Seconds</v>
      </c>
      <c r="C73" s="760"/>
      <c r="D73" s="760"/>
      <c r="E73" s="761"/>
      <c r="F73" s="199" t="str">
        <f>F70</f>
        <v>tonnes</v>
      </c>
      <c r="G73" s="315">
        <f>G70+G71+G72</f>
        <v>0</v>
      </c>
      <c r="H73" s="315">
        <f t="shared" ref="H73" si="8">H70+H71+H72</f>
        <v>0</v>
      </c>
      <c r="I73" s="315">
        <f t="shared" ref="I73" si="9">I70+I71+I72</f>
        <v>0</v>
      </c>
      <c r="J73" s="315">
        <f t="shared" ref="J73" si="10">J70+J71+J72</f>
        <v>0</v>
      </c>
      <c r="K73" s="315">
        <f t="shared" ref="K73" si="11">K70+K71+K72</f>
        <v>0</v>
      </c>
      <c r="L73" s="30"/>
      <c r="O73" s="42" t="s">
        <v>730</v>
      </c>
      <c r="P73" s="42" t="s">
        <v>791</v>
      </c>
      <c r="Q73" s="190"/>
    </row>
    <row r="74" spans="1:17" s="176" customFormat="1" ht="14.25" customHeight="1" x14ac:dyDescent="0.3">
      <c r="A74" s="250"/>
      <c r="B74" s="765" t="str">
        <f>IF(Intro!$G$21="English",O74,P74)</f>
        <v>Total - Cut-to-length plate from coil</v>
      </c>
      <c r="C74" s="766"/>
      <c r="D74" s="766"/>
      <c r="E74" s="766"/>
      <c r="F74" s="766"/>
      <c r="G74" s="766"/>
      <c r="H74" s="766"/>
      <c r="I74" s="766"/>
      <c r="J74" s="766"/>
      <c r="K74" s="767"/>
      <c r="L74" s="30"/>
      <c r="O74" s="164" t="s">
        <v>721</v>
      </c>
      <c r="P74" s="150" t="s">
        <v>751</v>
      </c>
      <c r="Q74" s="190"/>
    </row>
    <row r="75" spans="1:17" s="176" customFormat="1" ht="26.25" customHeight="1" x14ac:dyDescent="0.3">
      <c r="A75" s="250"/>
      <c r="B75" s="759" t="str">
        <f>IF(Intro!$G$21="English",O75,P75)</f>
        <v>Total production of cut-to-length plate from coil</v>
      </c>
      <c r="C75" s="760"/>
      <c r="D75" s="760"/>
      <c r="E75" s="761"/>
      <c r="F75" s="185" t="str">
        <f>F70</f>
        <v>tonnes</v>
      </c>
      <c r="G75" s="315">
        <f>G68+G73</f>
        <v>0</v>
      </c>
      <c r="H75" s="315">
        <f t="shared" ref="H75:K75" si="12">H68+H73</f>
        <v>0</v>
      </c>
      <c r="I75" s="315">
        <f t="shared" si="12"/>
        <v>0</v>
      </c>
      <c r="J75" s="315">
        <f t="shared" si="12"/>
        <v>0</v>
      </c>
      <c r="K75" s="315">
        <f t="shared" si="12"/>
        <v>0</v>
      </c>
      <c r="L75" s="30"/>
      <c r="O75" s="342" t="s">
        <v>722</v>
      </c>
      <c r="P75" s="342" t="s">
        <v>723</v>
      </c>
      <c r="Q75" s="190"/>
    </row>
    <row r="76" spans="1:17" s="176" customFormat="1" ht="24.6" customHeight="1" x14ac:dyDescent="0.3">
      <c r="A76" s="250"/>
      <c r="B76" s="762" t="str">
        <f>IF(Intro!$G$21="English",O76,P76)</f>
        <v>Production of other products produced using the same equipment</v>
      </c>
      <c r="C76" s="763"/>
      <c r="D76" s="763"/>
      <c r="E76" s="764"/>
      <c r="F76" s="185" t="str">
        <f>F75</f>
        <v>tonnes</v>
      </c>
      <c r="G76" s="316"/>
      <c r="H76" s="316"/>
      <c r="I76" s="316"/>
      <c r="J76" s="316"/>
      <c r="K76" s="316"/>
      <c r="L76" s="30"/>
      <c r="O76" s="150" t="s">
        <v>139</v>
      </c>
      <c r="P76" s="150" t="s">
        <v>140</v>
      </c>
      <c r="Q76" s="190"/>
    </row>
    <row r="77" spans="1:17" s="176" customFormat="1" ht="14.25" customHeight="1" x14ac:dyDescent="0.3">
      <c r="A77" s="250"/>
      <c r="B77" s="759" t="str">
        <f>IF(Intro!$G$21="English",O77,P77)</f>
        <v>Total Production</v>
      </c>
      <c r="C77" s="760"/>
      <c r="D77" s="760"/>
      <c r="E77" s="761"/>
      <c r="F77" s="199" t="str">
        <f>F75</f>
        <v>tonnes</v>
      </c>
      <c r="G77" s="315">
        <f>G75+G76</f>
        <v>0</v>
      </c>
      <c r="H77" s="315">
        <f t="shared" ref="H77" si="13">H75+H76</f>
        <v>0</v>
      </c>
      <c r="I77" s="315">
        <f t="shared" ref="I77" si="14">I75+I76</f>
        <v>0</v>
      </c>
      <c r="J77" s="315">
        <f t="shared" ref="J77" si="15">J75+J76</f>
        <v>0</v>
      </c>
      <c r="K77" s="315">
        <f t="shared" ref="K77" si="16">K75+K76</f>
        <v>0</v>
      </c>
      <c r="L77" s="30"/>
      <c r="O77" s="42" t="s">
        <v>716</v>
      </c>
      <c r="P77" s="42" t="s">
        <v>688</v>
      </c>
      <c r="Q77" s="190"/>
    </row>
    <row r="78" spans="1:17" s="176" customFormat="1" ht="14.25" customHeight="1" x14ac:dyDescent="0.3">
      <c r="A78" s="250"/>
      <c r="B78" s="191"/>
      <c r="C78" s="192"/>
      <c r="D78" s="194"/>
      <c r="E78" s="195"/>
      <c r="F78" s="195"/>
      <c r="G78" s="195"/>
      <c r="H78" s="195"/>
      <c r="I78" s="195"/>
      <c r="J78" s="195"/>
      <c r="K78" s="361"/>
      <c r="L78" s="30"/>
      <c r="O78" s="190"/>
      <c r="P78" s="190"/>
      <c r="Q78" s="190"/>
    </row>
    <row r="79" spans="1:17" s="176" customFormat="1" ht="14.25" customHeight="1" x14ac:dyDescent="0.3">
      <c r="A79" s="250"/>
      <c r="B79" s="344"/>
      <c r="C79" s="345"/>
      <c r="D79" s="10"/>
      <c r="E79" s="10"/>
      <c r="F79" s="28"/>
      <c r="G79" s="768">
        <f>Variables!B6</f>
        <v>2023</v>
      </c>
      <c r="H79" s="768">
        <f>G79+1</f>
        <v>2024</v>
      </c>
      <c r="I79" s="768">
        <f>H79+1</f>
        <v>2025</v>
      </c>
      <c r="J79" s="768" t="str">
        <f>IF(Intro!$G$21="English",Variables!B9,Variables!C9)</f>
        <v>Jan-Mar 2025</v>
      </c>
      <c r="K79" s="768" t="str">
        <f>IF(Intro!$G$21="English",Variables!B10,Variables!C10)</f>
        <v>Jan-Mar 2026</v>
      </c>
      <c r="L79" s="30"/>
      <c r="O79" s="190"/>
      <c r="P79" s="190"/>
      <c r="Q79" s="190"/>
    </row>
    <row r="80" spans="1:17" s="176" customFormat="1" ht="14.25" customHeight="1" x14ac:dyDescent="0.3">
      <c r="A80" s="250"/>
      <c r="B80" s="344"/>
      <c r="C80" s="345"/>
      <c r="D80" s="10"/>
      <c r="E80" s="10"/>
      <c r="F80" s="28"/>
      <c r="G80" s="769"/>
      <c r="H80" s="769"/>
      <c r="I80" s="769"/>
      <c r="J80" s="769"/>
      <c r="K80" s="769"/>
      <c r="L80" s="30"/>
      <c r="O80" s="190"/>
      <c r="P80" s="190"/>
      <c r="Q80" s="190"/>
    </row>
    <row r="81" spans="1:17" s="176" customFormat="1" ht="14.25" customHeight="1" x14ac:dyDescent="0.3">
      <c r="A81" s="250"/>
      <c r="B81" s="765" t="str">
        <f>IF(Intro!$G$21="English",O81,P81)</f>
        <v>TOTAL PRODUCTION</v>
      </c>
      <c r="C81" s="766"/>
      <c r="D81" s="766"/>
      <c r="E81" s="766"/>
      <c r="F81" s="766"/>
      <c r="G81" s="766"/>
      <c r="H81" s="766"/>
      <c r="I81" s="766"/>
      <c r="J81" s="766"/>
      <c r="K81" s="767"/>
      <c r="L81" s="30"/>
      <c r="O81" s="190" t="s">
        <v>724</v>
      </c>
      <c r="P81" s="190" t="s">
        <v>725</v>
      </c>
      <c r="Q81" s="190"/>
    </row>
    <row r="82" spans="1:17" s="176" customFormat="1" ht="27.6" customHeight="1" x14ac:dyDescent="0.3">
      <c r="A82" s="250"/>
      <c r="B82" s="762" t="str">
        <f>IF(Intro!$G$21="English",O82,P82)</f>
        <v>Total production of the goods in Canada - Primes</v>
      </c>
      <c r="C82" s="763"/>
      <c r="D82" s="763"/>
      <c r="E82" s="764"/>
      <c r="F82" s="185" t="str">
        <f>F70</f>
        <v>tonnes</v>
      </c>
      <c r="G82" s="315">
        <f>G68+G50</f>
        <v>0</v>
      </c>
      <c r="H82" s="315">
        <f t="shared" ref="H82:K82" si="17">H68+H50</f>
        <v>0</v>
      </c>
      <c r="I82" s="315">
        <f t="shared" si="17"/>
        <v>0</v>
      </c>
      <c r="J82" s="315">
        <f t="shared" si="17"/>
        <v>0</v>
      </c>
      <c r="K82" s="315">
        <f t="shared" si="17"/>
        <v>0</v>
      </c>
      <c r="L82" s="30"/>
      <c r="O82" s="150" t="s">
        <v>770</v>
      </c>
      <c r="P82" s="150" t="s">
        <v>794</v>
      </c>
      <c r="Q82" s="190"/>
    </row>
    <row r="83" spans="1:17" s="176" customFormat="1" ht="27.6" customHeight="1" x14ac:dyDescent="0.3">
      <c r="A83" s="250"/>
      <c r="B83" s="762" t="str">
        <f>IF(Intro!$G$21="English",O83,P83)</f>
        <v>Total production of the goods in Canada - Seconds</v>
      </c>
      <c r="C83" s="763"/>
      <c r="D83" s="763"/>
      <c r="E83" s="764"/>
      <c r="F83" s="185" t="str">
        <f>F82</f>
        <v>tonnes</v>
      </c>
      <c r="G83" s="315">
        <f>G73+G55</f>
        <v>0</v>
      </c>
      <c r="H83" s="315">
        <f t="shared" ref="H83:K83" si="18">H73+H55</f>
        <v>0</v>
      </c>
      <c r="I83" s="315">
        <f t="shared" si="18"/>
        <v>0</v>
      </c>
      <c r="J83" s="315">
        <f t="shared" si="18"/>
        <v>0</v>
      </c>
      <c r="K83" s="315">
        <f t="shared" si="18"/>
        <v>0</v>
      </c>
      <c r="L83" s="30"/>
      <c r="O83" s="150" t="s">
        <v>726</v>
      </c>
      <c r="P83" s="150" t="s">
        <v>795</v>
      </c>
      <c r="Q83" s="190"/>
    </row>
    <row r="84" spans="1:17" s="176" customFormat="1" ht="14.25" customHeight="1" x14ac:dyDescent="0.3">
      <c r="A84" s="250"/>
      <c r="B84" s="762" t="str">
        <f>IF(Intro!$G$21="English",O84,P84)</f>
        <v>Total production of the goods in Canada</v>
      </c>
      <c r="C84" s="763"/>
      <c r="D84" s="763"/>
      <c r="E84" s="764"/>
      <c r="F84" s="185" t="str">
        <f>F83</f>
        <v>tonnes</v>
      </c>
      <c r="G84" s="315">
        <f>G75+G57</f>
        <v>0</v>
      </c>
      <c r="H84" s="315">
        <f t="shared" ref="H84:K84" si="19">H75+H57</f>
        <v>0</v>
      </c>
      <c r="I84" s="315">
        <f t="shared" si="19"/>
        <v>0</v>
      </c>
      <c r="J84" s="315">
        <f t="shared" si="19"/>
        <v>0</v>
      </c>
      <c r="K84" s="315">
        <f t="shared" si="19"/>
        <v>0</v>
      </c>
      <c r="L84" s="30"/>
      <c r="O84" s="150" t="s">
        <v>727</v>
      </c>
      <c r="P84" s="150" t="s">
        <v>728</v>
      </c>
      <c r="Q84" s="190"/>
    </row>
    <row r="85" spans="1:17" s="176" customFormat="1" ht="14.25" customHeight="1" x14ac:dyDescent="0.3">
      <c r="A85" s="250"/>
      <c r="B85" s="762" t="str">
        <f>IF(Intro!$G$21="English",O85,P85)</f>
        <v>Production of other products produced using the same equipment</v>
      </c>
      <c r="C85" s="763"/>
      <c r="D85" s="763"/>
      <c r="E85" s="764"/>
      <c r="F85" s="199" t="str">
        <f>F84</f>
        <v>tonnes</v>
      </c>
      <c r="G85" s="315">
        <f>G76+G58</f>
        <v>0</v>
      </c>
      <c r="H85" s="315">
        <f t="shared" ref="H85:K85" si="20">H76+H58</f>
        <v>0</v>
      </c>
      <c r="I85" s="315">
        <f t="shared" si="20"/>
        <v>0</v>
      </c>
      <c r="J85" s="315">
        <f t="shared" si="20"/>
        <v>0</v>
      </c>
      <c r="K85" s="315">
        <f t="shared" si="20"/>
        <v>0</v>
      </c>
      <c r="L85" s="30"/>
      <c r="O85" s="150" t="s">
        <v>139</v>
      </c>
      <c r="P85" s="150" t="s">
        <v>140</v>
      </c>
      <c r="Q85" s="190"/>
    </row>
    <row r="86" spans="1:17" s="176" customFormat="1" ht="14.25" customHeight="1" x14ac:dyDescent="0.3">
      <c r="A86" s="250"/>
      <c r="B86" s="759" t="str">
        <f>IF(Intro!$G$21="English",O86,P86)</f>
        <v>Total Production</v>
      </c>
      <c r="C86" s="760"/>
      <c r="D86" s="760"/>
      <c r="E86" s="761"/>
      <c r="F86" s="199" t="str">
        <f>F85</f>
        <v>tonnes</v>
      </c>
      <c r="G86" s="315">
        <f>G84+G85</f>
        <v>0</v>
      </c>
      <c r="H86" s="315">
        <f t="shared" ref="H86:K86" si="21">H84+H85</f>
        <v>0</v>
      </c>
      <c r="I86" s="315">
        <f t="shared" si="21"/>
        <v>0</v>
      </c>
      <c r="J86" s="315">
        <f t="shared" si="21"/>
        <v>0</v>
      </c>
      <c r="K86" s="315">
        <f t="shared" si="21"/>
        <v>0</v>
      </c>
      <c r="L86" s="30"/>
      <c r="O86" s="42" t="s">
        <v>716</v>
      </c>
      <c r="P86" s="42" t="s">
        <v>688</v>
      </c>
      <c r="Q86" s="190"/>
    </row>
    <row r="87" spans="1:17" s="176" customFormat="1" ht="24.6" customHeight="1" x14ac:dyDescent="0.3">
      <c r="A87" s="250"/>
      <c r="B87" s="762" t="str">
        <f>IF(Intro!$G$21="English",O87,P87)</f>
        <v>Pratical plant capacity</v>
      </c>
      <c r="C87" s="763"/>
      <c r="D87" s="763"/>
      <c r="E87" s="764"/>
      <c r="F87" s="185" t="str">
        <f>F86</f>
        <v>tonnes</v>
      </c>
      <c r="G87" s="316"/>
      <c r="H87" s="316"/>
      <c r="I87" s="316"/>
      <c r="J87" s="316"/>
      <c r="K87" s="316"/>
      <c r="L87" s="30"/>
      <c r="O87" s="150" t="s">
        <v>729</v>
      </c>
      <c r="P87" s="150" t="s">
        <v>142</v>
      </c>
      <c r="Q87" s="190"/>
    </row>
    <row r="88" spans="1:17" s="176" customFormat="1" ht="14.25" customHeight="1" x14ac:dyDescent="0.3">
      <c r="A88" s="250"/>
      <c r="B88" s="759" t="str">
        <f>IF(Intro!$G$21="English",O88,P88)</f>
        <v>Capacity utilization rate of the goods</v>
      </c>
      <c r="C88" s="760"/>
      <c r="D88" s="760"/>
      <c r="E88" s="761"/>
      <c r="F88" s="199" t="s">
        <v>141</v>
      </c>
      <c r="G88" s="315" t="str">
        <f>IF(G87=0,"-",G84/G87*100)</f>
        <v>-</v>
      </c>
      <c r="H88" s="315" t="str">
        <f t="shared" ref="H88:K88" si="22">IF(H87=0,"-",H84/H87*100)</f>
        <v>-</v>
      </c>
      <c r="I88" s="315" t="str">
        <f t="shared" si="22"/>
        <v>-</v>
      </c>
      <c r="J88" s="315" t="str">
        <f t="shared" si="22"/>
        <v>-</v>
      </c>
      <c r="K88" s="315" t="str">
        <f t="shared" si="22"/>
        <v>-</v>
      </c>
      <c r="L88" s="30"/>
      <c r="O88" s="42" t="s">
        <v>691</v>
      </c>
      <c r="P88" s="42" t="s">
        <v>692</v>
      </c>
      <c r="Q88" s="190"/>
    </row>
    <row r="89" spans="1:17" s="176" customFormat="1" ht="14.25" customHeight="1" x14ac:dyDescent="0.3">
      <c r="A89" s="250"/>
      <c r="B89" s="191"/>
      <c r="C89" s="345"/>
      <c r="D89" s="28"/>
      <c r="E89" s="29"/>
      <c r="F89" s="29"/>
      <c r="G89" s="29"/>
      <c r="H89" s="29"/>
      <c r="I89" s="29"/>
      <c r="J89" s="29"/>
      <c r="K89" s="29"/>
      <c r="L89" s="30"/>
      <c r="O89" s="190"/>
      <c r="P89" s="190"/>
      <c r="Q89" s="190"/>
    </row>
    <row r="90" spans="1:17" s="176" customFormat="1" x14ac:dyDescent="0.3">
      <c r="A90" s="250"/>
      <c r="B90" s="276"/>
      <c r="C90" s="277"/>
      <c r="D90" s="277"/>
      <c r="E90" s="277"/>
      <c r="F90" s="277"/>
      <c r="G90" s="277"/>
      <c r="H90" s="277"/>
      <c r="I90" s="277"/>
      <c r="J90" s="277"/>
      <c r="K90" s="277"/>
      <c r="L90" s="278"/>
      <c r="O90" s="151"/>
      <c r="P90" s="151"/>
    </row>
    <row r="91" spans="1:17" s="3" customFormat="1" x14ac:dyDescent="0.3">
      <c r="A91" s="13"/>
      <c r="B91" s="680" t="s">
        <v>25</v>
      </c>
      <c r="C91" s="681"/>
      <c r="D91" s="681"/>
      <c r="E91" s="681"/>
      <c r="F91" s="681"/>
      <c r="G91" s="681"/>
      <c r="H91" s="681"/>
      <c r="I91" s="681"/>
      <c r="J91" s="681"/>
      <c r="K91" s="681"/>
      <c r="L91" s="682"/>
      <c r="M91" s="258"/>
    </row>
    <row r="92" spans="1:17" s="176" customFormat="1" x14ac:dyDescent="0.3">
      <c r="A92" s="250"/>
      <c r="B92" s="263"/>
      <c r="C92" s="264"/>
      <c r="D92" s="264"/>
      <c r="E92" s="264"/>
      <c r="F92" s="264"/>
      <c r="G92" s="264"/>
      <c r="H92" s="264"/>
      <c r="I92" s="264"/>
      <c r="J92" s="264"/>
      <c r="K92" s="264"/>
      <c r="L92" s="251"/>
      <c r="O92" s="151"/>
      <c r="P92" s="151"/>
    </row>
    <row r="93" spans="1:17" s="176" customFormat="1" x14ac:dyDescent="0.3">
      <c r="A93" s="250"/>
      <c r="B93" s="560" t="str">
        <f>IF(Intro!$G$21="English",O93,P93)</f>
        <v xml:space="preserve">Explain in detail how your firm determines practical plant capacity. </v>
      </c>
      <c r="C93" s="561"/>
      <c r="D93" s="561"/>
      <c r="E93" s="561"/>
      <c r="F93" s="561"/>
      <c r="G93" s="561"/>
      <c r="H93" s="561"/>
      <c r="I93" s="561"/>
      <c r="J93" s="561"/>
      <c r="K93" s="561"/>
      <c r="L93" s="562"/>
      <c r="O93" s="151" t="s">
        <v>112</v>
      </c>
      <c r="P93" s="151" t="s">
        <v>113</v>
      </c>
    </row>
    <row r="94" spans="1:17" s="176" customFormat="1" x14ac:dyDescent="0.3">
      <c r="A94" s="250"/>
      <c r="B94" s="263"/>
      <c r="C94" s="264"/>
      <c r="D94" s="264"/>
      <c r="E94" s="264"/>
      <c r="F94" s="264"/>
      <c r="G94" s="264"/>
      <c r="H94" s="264"/>
      <c r="I94" s="264"/>
      <c r="J94" s="264"/>
      <c r="K94" s="264"/>
      <c r="L94" s="251"/>
      <c r="O94" s="151"/>
      <c r="P94" s="151"/>
    </row>
    <row r="95" spans="1:17" s="3" customFormat="1" x14ac:dyDescent="0.3">
      <c r="A95" s="13"/>
      <c r="B95" s="527"/>
      <c r="C95" s="528"/>
      <c r="D95" s="528"/>
      <c r="E95" s="528"/>
      <c r="F95" s="528"/>
      <c r="G95" s="528"/>
      <c r="H95" s="528"/>
      <c r="I95" s="528"/>
      <c r="J95" s="528"/>
      <c r="K95" s="528"/>
      <c r="L95" s="529"/>
      <c r="M95" s="176"/>
    </row>
    <row r="96" spans="1:17" s="3" customFormat="1" x14ac:dyDescent="0.3">
      <c r="A96" s="13"/>
      <c r="B96" s="527"/>
      <c r="C96" s="528"/>
      <c r="D96" s="528"/>
      <c r="E96" s="528"/>
      <c r="F96" s="528"/>
      <c r="G96" s="528"/>
      <c r="H96" s="528"/>
      <c r="I96" s="528"/>
      <c r="J96" s="528"/>
      <c r="K96" s="528"/>
      <c r="L96" s="529"/>
      <c r="M96" s="176"/>
    </row>
    <row r="97" spans="1:16" s="3" customFormat="1" x14ac:dyDescent="0.3">
      <c r="A97" s="13"/>
      <c r="B97" s="527"/>
      <c r="C97" s="528"/>
      <c r="D97" s="528"/>
      <c r="E97" s="528"/>
      <c r="F97" s="528"/>
      <c r="G97" s="528"/>
      <c r="H97" s="528"/>
      <c r="I97" s="528"/>
      <c r="J97" s="528"/>
      <c r="K97" s="528"/>
      <c r="L97" s="529"/>
      <c r="M97" s="176"/>
    </row>
    <row r="98" spans="1:16" s="3" customFormat="1" x14ac:dyDescent="0.3">
      <c r="A98" s="13"/>
      <c r="B98" s="527"/>
      <c r="C98" s="528"/>
      <c r="D98" s="528"/>
      <c r="E98" s="528"/>
      <c r="F98" s="528"/>
      <c r="G98" s="528"/>
      <c r="H98" s="528"/>
      <c r="I98" s="528"/>
      <c r="J98" s="528"/>
      <c r="K98" s="528"/>
      <c r="L98" s="529"/>
      <c r="M98" s="176"/>
    </row>
    <row r="99" spans="1:16" s="3" customFormat="1" x14ac:dyDescent="0.3">
      <c r="A99" s="13"/>
      <c r="B99" s="527"/>
      <c r="C99" s="528"/>
      <c r="D99" s="528"/>
      <c r="E99" s="528"/>
      <c r="F99" s="528"/>
      <c r="G99" s="528"/>
      <c r="H99" s="528"/>
      <c r="I99" s="528"/>
      <c r="J99" s="528"/>
      <c r="K99" s="528"/>
      <c r="L99" s="529"/>
      <c r="M99" s="176"/>
    </row>
    <row r="100" spans="1:16" s="3" customFormat="1" x14ac:dyDescent="0.3">
      <c r="A100" s="13"/>
      <c r="B100" s="527"/>
      <c r="C100" s="528"/>
      <c r="D100" s="528"/>
      <c r="E100" s="528"/>
      <c r="F100" s="528"/>
      <c r="G100" s="528"/>
      <c r="H100" s="528"/>
      <c r="I100" s="528"/>
      <c r="J100" s="528"/>
      <c r="K100" s="528"/>
      <c r="L100" s="529"/>
      <c r="M100" s="176"/>
    </row>
    <row r="101" spans="1:16" s="3" customFormat="1" x14ac:dyDescent="0.3">
      <c r="A101" s="13"/>
      <c r="B101" s="527"/>
      <c r="C101" s="528"/>
      <c r="D101" s="528"/>
      <c r="E101" s="528"/>
      <c r="F101" s="528"/>
      <c r="G101" s="528"/>
      <c r="H101" s="528"/>
      <c r="I101" s="528"/>
      <c r="J101" s="528"/>
      <c r="K101" s="528"/>
      <c r="L101" s="529"/>
      <c r="M101" s="176"/>
    </row>
    <row r="102" spans="1:16" s="3" customFormat="1" x14ac:dyDescent="0.3">
      <c r="A102" s="13"/>
      <c r="B102" s="527"/>
      <c r="C102" s="528"/>
      <c r="D102" s="528"/>
      <c r="E102" s="528"/>
      <c r="F102" s="528"/>
      <c r="G102" s="528"/>
      <c r="H102" s="528"/>
      <c r="I102" s="528"/>
      <c r="J102" s="528"/>
      <c r="K102" s="528"/>
      <c r="L102" s="529"/>
      <c r="M102" s="176"/>
    </row>
    <row r="103" spans="1:16" s="176" customFormat="1" x14ac:dyDescent="0.3">
      <c r="A103" s="250"/>
      <c r="B103" s="276"/>
      <c r="C103" s="277"/>
      <c r="D103" s="277"/>
      <c r="E103" s="277"/>
      <c r="F103" s="277"/>
      <c r="G103" s="277"/>
      <c r="H103" s="277"/>
      <c r="I103" s="277"/>
      <c r="J103" s="277"/>
      <c r="K103" s="277"/>
      <c r="L103" s="278"/>
      <c r="O103" s="151"/>
      <c r="P103" s="151"/>
    </row>
    <row r="104" spans="1:16" s="3" customFormat="1" x14ac:dyDescent="0.3">
      <c r="A104" s="13"/>
      <c r="B104" s="680" t="s">
        <v>26</v>
      </c>
      <c r="C104" s="681"/>
      <c r="D104" s="681"/>
      <c r="E104" s="681"/>
      <c r="F104" s="681"/>
      <c r="G104" s="681"/>
      <c r="H104" s="681"/>
      <c r="I104" s="681"/>
      <c r="J104" s="681"/>
      <c r="K104" s="681"/>
      <c r="L104" s="682"/>
      <c r="M104" s="258"/>
    </row>
    <row r="105" spans="1:16" s="176" customFormat="1" x14ac:dyDescent="0.3">
      <c r="A105" s="250"/>
      <c r="B105" s="263"/>
      <c r="C105" s="264"/>
      <c r="D105" s="264"/>
      <c r="E105" s="264"/>
      <c r="F105" s="264"/>
      <c r="G105" s="264"/>
      <c r="H105" s="264"/>
      <c r="I105" s="264"/>
      <c r="J105" s="264"/>
      <c r="K105" s="264"/>
      <c r="L105" s="251"/>
      <c r="O105" s="151"/>
      <c r="P105" s="151"/>
    </row>
    <row r="106" spans="1:16" s="176" customFormat="1" x14ac:dyDescent="0.3">
      <c r="A106" s="250"/>
      <c r="B106" s="560" t="str">
        <f>IF(Intro!$G$21="English",O106,P106)</f>
        <v xml:space="preserve">If any of the calculated capacity utilization rates are higher than 100%, explain why.
</v>
      </c>
      <c r="C106" s="561"/>
      <c r="D106" s="561"/>
      <c r="E106" s="561"/>
      <c r="F106" s="561"/>
      <c r="G106" s="561"/>
      <c r="H106" s="561"/>
      <c r="I106" s="561"/>
      <c r="J106" s="561"/>
      <c r="K106" s="561"/>
      <c r="L106" s="562"/>
      <c r="O106" s="151" t="s">
        <v>629</v>
      </c>
      <c r="P106" s="151" t="s">
        <v>630</v>
      </c>
    </row>
    <row r="107" spans="1:16" s="176" customFormat="1" x14ac:dyDescent="0.3">
      <c r="A107" s="250"/>
      <c r="B107" s="263"/>
      <c r="C107" s="264"/>
      <c r="D107" s="264"/>
      <c r="E107" s="264"/>
      <c r="F107" s="264"/>
      <c r="G107" s="264"/>
      <c r="H107" s="264"/>
      <c r="I107" s="264"/>
      <c r="J107" s="264"/>
      <c r="K107" s="264"/>
      <c r="L107" s="251"/>
      <c r="O107" s="151"/>
      <c r="P107" s="151"/>
    </row>
    <row r="108" spans="1:16" s="3" customFormat="1" x14ac:dyDescent="0.3">
      <c r="A108" s="13"/>
      <c r="B108" s="527"/>
      <c r="C108" s="528"/>
      <c r="D108" s="528"/>
      <c r="E108" s="528"/>
      <c r="F108" s="528"/>
      <c r="G108" s="528"/>
      <c r="H108" s="528"/>
      <c r="I108" s="528"/>
      <c r="J108" s="528"/>
      <c r="K108" s="528"/>
      <c r="L108" s="529"/>
      <c r="M108" s="176"/>
    </row>
    <row r="109" spans="1:16" s="3" customFormat="1" x14ac:dyDescent="0.3">
      <c r="A109" s="13"/>
      <c r="B109" s="527"/>
      <c r="C109" s="528"/>
      <c r="D109" s="528"/>
      <c r="E109" s="528"/>
      <c r="F109" s="528"/>
      <c r="G109" s="528"/>
      <c r="H109" s="528"/>
      <c r="I109" s="528"/>
      <c r="J109" s="528"/>
      <c r="K109" s="528"/>
      <c r="L109" s="529"/>
      <c r="M109" s="176"/>
    </row>
    <row r="110" spans="1:16" s="3" customFormat="1" x14ac:dyDescent="0.3">
      <c r="A110" s="13"/>
      <c r="B110" s="527"/>
      <c r="C110" s="528"/>
      <c r="D110" s="528"/>
      <c r="E110" s="528"/>
      <c r="F110" s="528"/>
      <c r="G110" s="528"/>
      <c r="H110" s="528"/>
      <c r="I110" s="528"/>
      <c r="J110" s="528"/>
      <c r="K110" s="528"/>
      <c r="L110" s="529"/>
      <c r="M110" s="176"/>
    </row>
    <row r="111" spans="1:16" s="3" customFormat="1" x14ac:dyDescent="0.3">
      <c r="A111" s="13"/>
      <c r="B111" s="527"/>
      <c r="C111" s="528"/>
      <c r="D111" s="528"/>
      <c r="E111" s="528"/>
      <c r="F111" s="528"/>
      <c r="G111" s="528"/>
      <c r="H111" s="528"/>
      <c r="I111" s="528"/>
      <c r="J111" s="528"/>
      <c r="K111" s="528"/>
      <c r="L111" s="529"/>
      <c r="M111" s="176"/>
    </row>
    <row r="112" spans="1:16" s="3" customFormat="1" x14ac:dyDescent="0.3">
      <c r="A112" s="13"/>
      <c r="B112" s="527"/>
      <c r="C112" s="528"/>
      <c r="D112" s="528"/>
      <c r="E112" s="528"/>
      <c r="F112" s="528"/>
      <c r="G112" s="528"/>
      <c r="H112" s="528"/>
      <c r="I112" s="528"/>
      <c r="J112" s="528"/>
      <c r="K112" s="528"/>
      <c r="L112" s="529"/>
      <c r="M112" s="176"/>
    </row>
    <row r="113" spans="1:16" s="3" customFormat="1" x14ac:dyDescent="0.3">
      <c r="A113" s="13"/>
      <c r="B113" s="527"/>
      <c r="C113" s="528"/>
      <c r="D113" s="528"/>
      <c r="E113" s="528"/>
      <c r="F113" s="528"/>
      <c r="G113" s="528"/>
      <c r="H113" s="528"/>
      <c r="I113" s="528"/>
      <c r="J113" s="528"/>
      <c r="K113" s="528"/>
      <c r="L113" s="529"/>
      <c r="M113" s="176"/>
    </row>
    <row r="114" spans="1:16" s="3" customFormat="1" x14ac:dyDescent="0.3">
      <c r="A114" s="13"/>
      <c r="B114" s="527"/>
      <c r="C114" s="528"/>
      <c r="D114" s="528"/>
      <c r="E114" s="528"/>
      <c r="F114" s="528"/>
      <c r="G114" s="528"/>
      <c r="H114" s="528"/>
      <c r="I114" s="528"/>
      <c r="J114" s="528"/>
      <c r="K114" s="528"/>
      <c r="L114" s="529"/>
      <c r="M114" s="176"/>
    </row>
    <row r="115" spans="1:16" s="3" customFormat="1" x14ac:dyDescent="0.3">
      <c r="A115" s="13"/>
      <c r="B115" s="527"/>
      <c r="C115" s="528"/>
      <c r="D115" s="528"/>
      <c r="E115" s="528"/>
      <c r="F115" s="528"/>
      <c r="G115" s="528"/>
      <c r="H115" s="528"/>
      <c r="I115" s="528"/>
      <c r="J115" s="528"/>
      <c r="K115" s="528"/>
      <c r="L115" s="529"/>
      <c r="M115" s="176"/>
    </row>
    <row r="116" spans="1:16" s="176" customFormat="1" x14ac:dyDescent="0.3">
      <c r="A116" s="250"/>
      <c r="B116" s="276"/>
      <c r="C116" s="277"/>
      <c r="D116" s="277"/>
      <c r="E116" s="277"/>
      <c r="F116" s="277"/>
      <c r="G116" s="277"/>
      <c r="H116" s="277"/>
      <c r="I116" s="277"/>
      <c r="J116" s="277"/>
      <c r="K116" s="277"/>
      <c r="L116" s="278"/>
      <c r="O116" s="151"/>
      <c r="P116" s="151"/>
    </row>
    <row r="117" spans="1:16" s="3" customFormat="1" x14ac:dyDescent="0.3">
      <c r="A117" s="13"/>
      <c r="B117" s="680" t="s">
        <v>28</v>
      </c>
      <c r="C117" s="681"/>
      <c r="D117" s="681"/>
      <c r="E117" s="681"/>
      <c r="F117" s="681"/>
      <c r="G117" s="681"/>
      <c r="H117" s="681"/>
      <c r="I117" s="681"/>
      <c r="J117" s="681"/>
      <c r="K117" s="681"/>
      <c r="L117" s="682"/>
      <c r="M117" s="258"/>
    </row>
    <row r="118" spans="1:16" s="176" customFormat="1" x14ac:dyDescent="0.3">
      <c r="A118" s="250"/>
      <c r="B118" s="263"/>
      <c r="C118" s="264"/>
      <c r="D118" s="264"/>
      <c r="E118" s="264"/>
      <c r="F118" s="264"/>
      <c r="G118" s="264"/>
      <c r="H118" s="264"/>
      <c r="I118" s="264"/>
      <c r="J118" s="264"/>
      <c r="K118" s="264"/>
      <c r="L118" s="251"/>
      <c r="O118" s="151"/>
      <c r="P118" s="151"/>
    </row>
    <row r="119" spans="1:16" s="176" customFormat="1" x14ac:dyDescent="0.3">
      <c r="A119" s="250"/>
      <c r="B119" s="560" t="str">
        <f>IF(Intro!$G$21="English",O119,P119)</f>
        <v>If practical plant capacity has changed since 2023, explain why.</v>
      </c>
      <c r="C119" s="561"/>
      <c r="D119" s="561"/>
      <c r="E119" s="561"/>
      <c r="F119" s="561"/>
      <c r="G119" s="561"/>
      <c r="H119" s="561"/>
      <c r="I119" s="561"/>
      <c r="J119" s="561"/>
      <c r="K119" s="561"/>
      <c r="L119" s="562"/>
      <c r="O119" s="151" t="str">
        <f>"If practical plant capacity has changed since "&amp;Variables!$B$6&amp;", explain why."</f>
        <v>If practical plant capacity has changed since 2023, explain why.</v>
      </c>
      <c r="P119" s="151" t="str">
        <f>"Si la capacité pratique de l’usine a changé depuis le 1er janvier "&amp;Variables!B6&amp;", expliquez pourquoi."</f>
        <v>Si la capacité pratique de l’usine a changé depuis le 1er janvier 2023, expliquez pourquoi.</v>
      </c>
    </row>
    <row r="120" spans="1:16" s="176" customFormat="1" x14ac:dyDescent="0.3">
      <c r="A120" s="250"/>
      <c r="B120" s="263"/>
      <c r="C120" s="264"/>
      <c r="D120" s="264"/>
      <c r="E120" s="264"/>
      <c r="F120" s="264"/>
      <c r="G120" s="264"/>
      <c r="H120" s="264"/>
      <c r="I120" s="264"/>
      <c r="J120" s="264"/>
      <c r="K120" s="264"/>
      <c r="L120" s="251"/>
      <c r="O120" s="151"/>
      <c r="P120" s="151"/>
    </row>
    <row r="121" spans="1:16" s="3" customFormat="1" x14ac:dyDescent="0.3">
      <c r="A121" s="13"/>
      <c r="B121" s="527"/>
      <c r="C121" s="528"/>
      <c r="D121" s="528"/>
      <c r="E121" s="528"/>
      <c r="F121" s="528"/>
      <c r="G121" s="528"/>
      <c r="H121" s="528"/>
      <c r="I121" s="528"/>
      <c r="J121" s="528"/>
      <c r="K121" s="528"/>
      <c r="L121" s="529"/>
      <c r="M121" s="176"/>
    </row>
    <row r="122" spans="1:16" s="3" customFormat="1" x14ac:dyDescent="0.3">
      <c r="A122" s="13"/>
      <c r="B122" s="527"/>
      <c r="C122" s="528"/>
      <c r="D122" s="528"/>
      <c r="E122" s="528"/>
      <c r="F122" s="528"/>
      <c r="G122" s="528"/>
      <c r="H122" s="528"/>
      <c r="I122" s="528"/>
      <c r="J122" s="528"/>
      <c r="K122" s="528"/>
      <c r="L122" s="529"/>
      <c r="M122" s="176"/>
    </row>
    <row r="123" spans="1:16" s="3" customFormat="1" x14ac:dyDescent="0.3">
      <c r="A123" s="13"/>
      <c r="B123" s="527"/>
      <c r="C123" s="528"/>
      <c r="D123" s="528"/>
      <c r="E123" s="528"/>
      <c r="F123" s="528"/>
      <c r="G123" s="528"/>
      <c r="H123" s="528"/>
      <c r="I123" s="528"/>
      <c r="J123" s="528"/>
      <c r="K123" s="528"/>
      <c r="L123" s="529"/>
      <c r="M123" s="176"/>
    </row>
    <row r="124" spans="1:16" s="3" customFormat="1" x14ac:dyDescent="0.3">
      <c r="A124" s="13"/>
      <c r="B124" s="527"/>
      <c r="C124" s="528"/>
      <c r="D124" s="528"/>
      <c r="E124" s="528"/>
      <c r="F124" s="528"/>
      <c r="G124" s="528"/>
      <c r="H124" s="528"/>
      <c r="I124" s="528"/>
      <c r="J124" s="528"/>
      <c r="K124" s="528"/>
      <c r="L124" s="529"/>
      <c r="M124" s="176"/>
    </row>
    <row r="125" spans="1:16" s="3" customFormat="1" x14ac:dyDescent="0.3">
      <c r="A125" s="13"/>
      <c r="B125" s="527"/>
      <c r="C125" s="528"/>
      <c r="D125" s="528"/>
      <c r="E125" s="528"/>
      <c r="F125" s="528"/>
      <c r="G125" s="528"/>
      <c r="H125" s="528"/>
      <c r="I125" s="528"/>
      <c r="J125" s="528"/>
      <c r="K125" s="528"/>
      <c r="L125" s="529"/>
      <c r="M125" s="176"/>
    </row>
    <row r="126" spans="1:16" s="3" customFormat="1" x14ac:dyDescent="0.3">
      <c r="A126" s="13"/>
      <c r="B126" s="527"/>
      <c r="C126" s="528"/>
      <c r="D126" s="528"/>
      <c r="E126" s="528"/>
      <c r="F126" s="528"/>
      <c r="G126" s="528"/>
      <c r="H126" s="528"/>
      <c r="I126" s="528"/>
      <c r="J126" s="528"/>
      <c r="K126" s="528"/>
      <c r="L126" s="529"/>
      <c r="M126" s="176"/>
    </row>
    <row r="127" spans="1:16" s="3" customFormat="1" x14ac:dyDescent="0.3">
      <c r="A127" s="13"/>
      <c r="B127" s="527"/>
      <c r="C127" s="528"/>
      <c r="D127" s="528"/>
      <c r="E127" s="528"/>
      <c r="F127" s="528"/>
      <c r="G127" s="528"/>
      <c r="H127" s="528"/>
      <c r="I127" s="528"/>
      <c r="J127" s="528"/>
      <c r="K127" s="528"/>
      <c r="L127" s="529"/>
      <c r="M127" s="176"/>
    </row>
    <row r="128" spans="1:16" s="3" customFormat="1" x14ac:dyDescent="0.3">
      <c r="A128" s="13"/>
      <c r="B128" s="527"/>
      <c r="C128" s="528"/>
      <c r="D128" s="528"/>
      <c r="E128" s="528"/>
      <c r="F128" s="528"/>
      <c r="G128" s="528"/>
      <c r="H128" s="528"/>
      <c r="I128" s="528"/>
      <c r="J128" s="528"/>
      <c r="K128" s="528"/>
      <c r="L128" s="529"/>
      <c r="M128" s="176"/>
    </row>
    <row r="129" spans="1:16" s="176" customFormat="1" x14ac:dyDescent="0.3">
      <c r="A129" s="250"/>
      <c r="B129" s="276"/>
      <c r="C129" s="277"/>
      <c r="D129" s="277"/>
      <c r="E129" s="277"/>
      <c r="F129" s="277"/>
      <c r="G129" s="277"/>
      <c r="H129" s="277"/>
      <c r="I129" s="277"/>
      <c r="J129" s="277"/>
      <c r="K129" s="277"/>
      <c r="L129" s="278"/>
      <c r="O129" s="151"/>
      <c r="P129" s="151"/>
    </row>
    <row r="130" spans="1:16" s="3" customFormat="1" x14ac:dyDescent="0.3">
      <c r="A130" s="13"/>
      <c r="B130" s="680" t="s">
        <v>29</v>
      </c>
      <c r="C130" s="681"/>
      <c r="D130" s="681"/>
      <c r="E130" s="681"/>
      <c r="F130" s="681"/>
      <c r="G130" s="681"/>
      <c r="H130" s="681"/>
      <c r="I130" s="681"/>
      <c r="J130" s="681"/>
      <c r="K130" s="681"/>
      <c r="L130" s="682"/>
      <c r="M130" s="258"/>
    </row>
    <row r="131" spans="1:16" s="176" customFormat="1" x14ac:dyDescent="0.3">
      <c r="A131" s="250"/>
      <c r="B131" s="263"/>
      <c r="C131" s="264"/>
      <c r="D131" s="264"/>
      <c r="E131" s="264"/>
      <c r="F131" s="264"/>
      <c r="G131" s="264"/>
      <c r="H131" s="264"/>
      <c r="I131" s="264"/>
      <c r="J131" s="264"/>
      <c r="K131" s="264"/>
      <c r="L131" s="251"/>
      <c r="O131" s="151"/>
      <c r="P131" s="151"/>
    </row>
    <row r="132" spans="1:16" s="176" customFormat="1" ht="14.25" customHeight="1" x14ac:dyDescent="0.3">
      <c r="A132" s="250"/>
      <c r="B132" s="560" t="str">
        <f>IF(Intro!$G$21="English",O132,P132)</f>
        <v>Does your firm have any plans to increase or decrease its practical plant capacity of the goods in the next two years? Include target dates, target practical plant capacity, the plants involved and the reasons for the change.</v>
      </c>
      <c r="C132" s="561"/>
      <c r="D132" s="561"/>
      <c r="E132" s="561"/>
      <c r="F132" s="561"/>
      <c r="G132" s="561"/>
      <c r="H132" s="561"/>
      <c r="I132" s="561"/>
      <c r="J132" s="561"/>
      <c r="K132" s="561"/>
      <c r="L132" s="562"/>
      <c r="O132" s="151" t="s">
        <v>335</v>
      </c>
      <c r="P132" s="151" t="s">
        <v>279</v>
      </c>
    </row>
    <row r="133" spans="1:16" s="176" customFormat="1" x14ac:dyDescent="0.3">
      <c r="A133" s="250"/>
      <c r="B133" s="560"/>
      <c r="C133" s="561"/>
      <c r="D133" s="561"/>
      <c r="E133" s="561"/>
      <c r="F133" s="561"/>
      <c r="G133" s="561"/>
      <c r="H133" s="561"/>
      <c r="I133" s="561"/>
      <c r="J133" s="561"/>
      <c r="K133" s="561"/>
      <c r="L133" s="562"/>
      <c r="N133" s="367"/>
      <c r="O133" s="151"/>
      <c r="P133" s="151"/>
    </row>
    <row r="134" spans="1:16" s="176" customFormat="1" x14ac:dyDescent="0.3">
      <c r="A134" s="250"/>
      <c r="B134" s="263"/>
      <c r="C134" s="264"/>
      <c r="D134" s="264"/>
      <c r="E134" s="264"/>
      <c r="F134" s="264"/>
      <c r="G134" s="264"/>
      <c r="H134" s="264"/>
      <c r="I134" s="264"/>
      <c r="J134" s="264"/>
      <c r="K134" s="264"/>
      <c r="L134" s="251"/>
      <c r="O134" s="151"/>
      <c r="P134" s="151"/>
    </row>
    <row r="135" spans="1:16" s="3" customFormat="1" x14ac:dyDescent="0.3">
      <c r="A135" s="13"/>
      <c r="B135" s="527"/>
      <c r="C135" s="528"/>
      <c r="D135" s="528"/>
      <c r="E135" s="528"/>
      <c r="F135" s="528"/>
      <c r="G135" s="528"/>
      <c r="H135" s="528"/>
      <c r="I135" s="528"/>
      <c r="J135" s="528"/>
      <c r="K135" s="528"/>
      <c r="L135" s="529"/>
      <c r="M135" s="176"/>
    </row>
    <row r="136" spans="1:16" s="3" customFormat="1" x14ac:dyDescent="0.3">
      <c r="A136" s="13"/>
      <c r="B136" s="527"/>
      <c r="C136" s="528"/>
      <c r="D136" s="528"/>
      <c r="E136" s="528"/>
      <c r="F136" s="528"/>
      <c r="G136" s="528"/>
      <c r="H136" s="528"/>
      <c r="I136" s="528"/>
      <c r="J136" s="528"/>
      <c r="K136" s="528"/>
      <c r="L136" s="529"/>
      <c r="M136" s="176"/>
    </row>
    <row r="137" spans="1:16" s="3" customFormat="1" x14ac:dyDescent="0.3">
      <c r="A137" s="13"/>
      <c r="B137" s="527"/>
      <c r="C137" s="528"/>
      <c r="D137" s="528"/>
      <c r="E137" s="528"/>
      <c r="F137" s="528"/>
      <c r="G137" s="528"/>
      <c r="H137" s="528"/>
      <c r="I137" s="528"/>
      <c r="J137" s="528"/>
      <c r="K137" s="528"/>
      <c r="L137" s="529"/>
      <c r="M137" s="176"/>
    </row>
    <row r="138" spans="1:16" s="3" customFormat="1" x14ac:dyDescent="0.3">
      <c r="A138" s="13"/>
      <c r="B138" s="527"/>
      <c r="C138" s="528"/>
      <c r="D138" s="528"/>
      <c r="E138" s="528"/>
      <c r="F138" s="528"/>
      <c r="G138" s="528"/>
      <c r="H138" s="528"/>
      <c r="I138" s="528"/>
      <c r="J138" s="528"/>
      <c r="K138" s="528"/>
      <c r="L138" s="529"/>
      <c r="M138" s="176"/>
    </row>
    <row r="139" spans="1:16" s="3" customFormat="1" x14ac:dyDescent="0.3">
      <c r="A139" s="13"/>
      <c r="B139" s="527"/>
      <c r="C139" s="528"/>
      <c r="D139" s="528"/>
      <c r="E139" s="528"/>
      <c r="F139" s="528"/>
      <c r="G139" s="528"/>
      <c r="H139" s="528"/>
      <c r="I139" s="528"/>
      <c r="J139" s="528"/>
      <c r="K139" s="528"/>
      <c r="L139" s="529"/>
      <c r="M139" s="176"/>
    </row>
    <row r="140" spans="1:16" s="3" customFormat="1" x14ac:dyDescent="0.3">
      <c r="A140" s="13"/>
      <c r="B140" s="527"/>
      <c r="C140" s="528"/>
      <c r="D140" s="528"/>
      <c r="E140" s="528"/>
      <c r="F140" s="528"/>
      <c r="G140" s="528"/>
      <c r="H140" s="528"/>
      <c r="I140" s="528"/>
      <c r="J140" s="528"/>
      <c r="K140" s="528"/>
      <c r="L140" s="529"/>
      <c r="M140" s="176"/>
    </row>
    <row r="141" spans="1:16" s="3" customFormat="1" x14ac:dyDescent="0.3">
      <c r="A141" s="13"/>
      <c r="B141" s="527"/>
      <c r="C141" s="528"/>
      <c r="D141" s="528"/>
      <c r="E141" s="528"/>
      <c r="F141" s="528"/>
      <c r="G141" s="528"/>
      <c r="H141" s="528"/>
      <c r="I141" s="528"/>
      <c r="J141" s="528"/>
      <c r="K141" s="528"/>
      <c r="L141" s="529"/>
      <c r="M141" s="176"/>
    </row>
    <row r="142" spans="1:16" s="3" customFormat="1" x14ac:dyDescent="0.3">
      <c r="A142" s="13"/>
      <c r="B142" s="527"/>
      <c r="C142" s="528"/>
      <c r="D142" s="528"/>
      <c r="E142" s="528"/>
      <c r="F142" s="528"/>
      <c r="G142" s="528"/>
      <c r="H142" s="528"/>
      <c r="I142" s="528"/>
      <c r="J142" s="528"/>
      <c r="K142" s="528"/>
      <c r="L142" s="529"/>
      <c r="M142" s="176"/>
    </row>
    <row r="143" spans="1:16" s="176" customFormat="1" x14ac:dyDescent="0.3">
      <c r="A143" s="250"/>
      <c r="B143" s="276"/>
      <c r="C143" s="277"/>
      <c r="D143" s="277"/>
      <c r="E143" s="277"/>
      <c r="F143" s="277"/>
      <c r="G143" s="277"/>
      <c r="H143" s="277"/>
      <c r="I143" s="277"/>
      <c r="J143" s="277"/>
      <c r="K143" s="277"/>
      <c r="L143" s="278"/>
      <c r="O143" s="151"/>
      <c r="P143" s="151"/>
    </row>
    <row r="144" spans="1:16" s="3" customFormat="1" x14ac:dyDescent="0.3">
      <c r="A144" s="13"/>
      <c r="B144" s="680" t="s">
        <v>31</v>
      </c>
      <c r="C144" s="681"/>
      <c r="D144" s="681"/>
      <c r="E144" s="681"/>
      <c r="F144" s="681"/>
      <c r="G144" s="681"/>
      <c r="H144" s="681"/>
      <c r="I144" s="681"/>
      <c r="J144" s="681"/>
      <c r="K144" s="681"/>
      <c r="L144" s="682"/>
      <c r="M144" s="258"/>
    </row>
    <row r="145" spans="1:16" s="176" customFormat="1" x14ac:dyDescent="0.3">
      <c r="A145" s="250"/>
      <c r="B145" s="263"/>
      <c r="C145" s="264"/>
      <c r="D145" s="264"/>
      <c r="E145" s="264"/>
      <c r="F145" s="264"/>
      <c r="G145" s="264"/>
      <c r="H145" s="264"/>
      <c r="I145" s="264"/>
      <c r="J145" s="264"/>
      <c r="K145" s="264"/>
      <c r="L145" s="251"/>
      <c r="O145" s="151"/>
      <c r="P145" s="151"/>
    </row>
    <row r="146" spans="1:16" s="176" customFormat="1" ht="14.25" customHeight="1" x14ac:dyDescent="0.3">
      <c r="A146" s="250"/>
      <c r="B146" s="674" t="str">
        <f>IF(Intro!$G$21="English",O146,P146)</f>
        <v>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146" s="675"/>
      <c r="D146" s="675"/>
      <c r="E146" s="675"/>
      <c r="F146" s="675"/>
      <c r="G146" s="675"/>
      <c r="H146" s="675"/>
      <c r="I146" s="675"/>
      <c r="J146" s="675"/>
      <c r="K146" s="675"/>
      <c r="L146" s="676"/>
      <c r="O146" s="151" t="s">
        <v>336</v>
      </c>
      <c r="P146" s="151" t="s">
        <v>280</v>
      </c>
    </row>
    <row r="147" spans="1:16" s="176" customFormat="1" x14ac:dyDescent="0.3">
      <c r="A147" s="250"/>
      <c r="B147" s="674"/>
      <c r="C147" s="675"/>
      <c r="D147" s="675"/>
      <c r="E147" s="675"/>
      <c r="F147" s="675"/>
      <c r="G147" s="675"/>
      <c r="H147" s="675"/>
      <c r="I147" s="675"/>
      <c r="J147" s="675"/>
      <c r="K147" s="675"/>
      <c r="L147" s="676"/>
      <c r="O147" s="151"/>
      <c r="P147" s="151"/>
    </row>
    <row r="148" spans="1:16" s="176" customFormat="1" x14ac:dyDescent="0.3">
      <c r="A148" s="250"/>
      <c r="B148" s="263"/>
      <c r="C148" s="264"/>
      <c r="D148" s="264"/>
      <c r="E148" s="264"/>
      <c r="F148" s="264"/>
      <c r="G148" s="264"/>
      <c r="H148" s="264"/>
      <c r="I148" s="264"/>
      <c r="J148" s="264"/>
      <c r="K148" s="264"/>
      <c r="L148" s="251"/>
      <c r="O148" s="151"/>
      <c r="P148" s="151"/>
    </row>
    <row r="149" spans="1:16" s="3" customFormat="1" x14ac:dyDescent="0.3">
      <c r="A149" s="13"/>
      <c r="B149" s="527"/>
      <c r="C149" s="528"/>
      <c r="D149" s="528"/>
      <c r="E149" s="528"/>
      <c r="F149" s="528"/>
      <c r="G149" s="528"/>
      <c r="H149" s="528"/>
      <c r="I149" s="528"/>
      <c r="J149" s="528"/>
      <c r="K149" s="528"/>
      <c r="L149" s="529"/>
      <c r="M149" s="176"/>
    </row>
    <row r="150" spans="1:16" s="3" customFormat="1" x14ac:dyDescent="0.3">
      <c r="A150" s="13"/>
      <c r="B150" s="527"/>
      <c r="C150" s="528"/>
      <c r="D150" s="528"/>
      <c r="E150" s="528"/>
      <c r="F150" s="528"/>
      <c r="G150" s="528"/>
      <c r="H150" s="528"/>
      <c r="I150" s="528"/>
      <c r="J150" s="528"/>
      <c r="K150" s="528"/>
      <c r="L150" s="529"/>
      <c r="M150" s="176"/>
    </row>
    <row r="151" spans="1:16" s="3" customFormat="1" x14ac:dyDescent="0.3">
      <c r="A151" s="13"/>
      <c r="B151" s="527"/>
      <c r="C151" s="528"/>
      <c r="D151" s="528"/>
      <c r="E151" s="528"/>
      <c r="F151" s="528"/>
      <c r="G151" s="528"/>
      <c r="H151" s="528"/>
      <c r="I151" s="528"/>
      <c r="J151" s="528"/>
      <c r="K151" s="528"/>
      <c r="L151" s="529"/>
      <c r="M151" s="176"/>
    </row>
    <row r="152" spans="1:16" s="3" customFormat="1" x14ac:dyDescent="0.3">
      <c r="A152" s="13"/>
      <c r="B152" s="527"/>
      <c r="C152" s="528"/>
      <c r="D152" s="528"/>
      <c r="E152" s="528"/>
      <c r="F152" s="528"/>
      <c r="G152" s="528"/>
      <c r="H152" s="528"/>
      <c r="I152" s="528"/>
      <c r="J152" s="528"/>
      <c r="K152" s="528"/>
      <c r="L152" s="529"/>
      <c r="M152" s="176"/>
    </row>
    <row r="153" spans="1:16" s="3" customFormat="1" x14ac:dyDescent="0.3">
      <c r="A153" s="13"/>
      <c r="B153" s="527"/>
      <c r="C153" s="528"/>
      <c r="D153" s="528"/>
      <c r="E153" s="528"/>
      <c r="F153" s="528"/>
      <c r="G153" s="528"/>
      <c r="H153" s="528"/>
      <c r="I153" s="528"/>
      <c r="J153" s="528"/>
      <c r="K153" s="528"/>
      <c r="L153" s="529"/>
      <c r="M153" s="176"/>
    </row>
    <row r="154" spans="1:16" s="3" customFormat="1" x14ac:dyDescent="0.3">
      <c r="A154" s="13"/>
      <c r="B154" s="527"/>
      <c r="C154" s="528"/>
      <c r="D154" s="528"/>
      <c r="E154" s="528"/>
      <c r="F154" s="528"/>
      <c r="G154" s="528"/>
      <c r="H154" s="528"/>
      <c r="I154" s="528"/>
      <c r="J154" s="528"/>
      <c r="K154" s="528"/>
      <c r="L154" s="529"/>
      <c r="M154" s="176"/>
    </row>
    <row r="155" spans="1:16" s="3" customFormat="1" x14ac:dyDescent="0.3">
      <c r="A155" s="13"/>
      <c r="B155" s="527"/>
      <c r="C155" s="528"/>
      <c r="D155" s="528"/>
      <c r="E155" s="528"/>
      <c r="F155" s="528"/>
      <c r="G155" s="528"/>
      <c r="H155" s="528"/>
      <c r="I155" s="528"/>
      <c r="J155" s="528"/>
      <c r="K155" s="528"/>
      <c r="L155" s="529"/>
      <c r="M155" s="176"/>
    </row>
    <row r="156" spans="1:16" s="3" customFormat="1" x14ac:dyDescent="0.3">
      <c r="A156" s="13"/>
      <c r="B156" s="527"/>
      <c r="C156" s="528"/>
      <c r="D156" s="528"/>
      <c r="E156" s="528"/>
      <c r="F156" s="528"/>
      <c r="G156" s="528"/>
      <c r="H156" s="528"/>
      <c r="I156" s="528"/>
      <c r="J156" s="528"/>
      <c r="K156" s="528"/>
      <c r="L156" s="529"/>
      <c r="M156" s="176"/>
    </row>
    <row r="157" spans="1:16" s="176" customFormat="1" x14ac:dyDescent="0.3">
      <c r="A157" s="250"/>
      <c r="B157" s="276"/>
      <c r="C157" s="277"/>
      <c r="D157" s="277"/>
      <c r="E157" s="277"/>
      <c r="F157" s="277"/>
      <c r="G157" s="277"/>
      <c r="H157" s="277"/>
      <c r="I157" s="277"/>
      <c r="J157" s="277"/>
      <c r="K157" s="277"/>
      <c r="L157" s="278"/>
      <c r="O157" s="151"/>
      <c r="P157" s="151"/>
    </row>
    <row r="158" spans="1:16" s="3" customFormat="1" x14ac:dyDescent="0.3">
      <c r="A158" s="13"/>
      <c r="B158" s="680" t="s">
        <v>32</v>
      </c>
      <c r="C158" s="681"/>
      <c r="D158" s="681"/>
      <c r="E158" s="681"/>
      <c r="F158" s="681"/>
      <c r="G158" s="681"/>
      <c r="H158" s="681"/>
      <c r="I158" s="681"/>
      <c r="J158" s="681"/>
      <c r="K158" s="681"/>
      <c r="L158" s="682"/>
      <c r="M158" s="258"/>
    </row>
    <row r="159" spans="1:16" s="176" customFormat="1" x14ac:dyDescent="0.3">
      <c r="A159" s="250"/>
      <c r="B159" s="263"/>
      <c r="C159" s="264"/>
      <c r="D159" s="264"/>
      <c r="E159" s="264"/>
      <c r="F159" s="264"/>
      <c r="G159" s="264"/>
      <c r="H159" s="264"/>
      <c r="I159" s="264"/>
      <c r="J159" s="264"/>
      <c r="K159" s="264"/>
      <c r="L159" s="251"/>
      <c r="O159" s="151"/>
      <c r="P159" s="151"/>
    </row>
    <row r="160" spans="1:16" s="176" customFormat="1" ht="14.25" customHeight="1" x14ac:dyDescent="0.3">
      <c r="A160" s="250"/>
      <c r="B160" s="576" t="str">
        <f>IF(Intro!$G$21="English",O160,P160)</f>
        <v>Does your firm have any plans to change the product mix of the goods produced on the same equipment, in the next two years? Provide the rationale and assumptions underlying these strategies and objectives.</v>
      </c>
      <c r="C160" s="577"/>
      <c r="D160" s="577"/>
      <c r="E160" s="577"/>
      <c r="F160" s="577"/>
      <c r="G160" s="577"/>
      <c r="H160" s="577"/>
      <c r="I160" s="577"/>
      <c r="J160" s="577"/>
      <c r="K160" s="577"/>
      <c r="L160" s="578"/>
      <c r="O160" s="151" t="s">
        <v>337</v>
      </c>
      <c r="P160" s="151" t="s">
        <v>281</v>
      </c>
    </row>
    <row r="161" spans="1:16" s="176" customFormat="1" x14ac:dyDescent="0.3">
      <c r="A161" s="250"/>
      <c r="B161" s="576"/>
      <c r="C161" s="577"/>
      <c r="D161" s="577"/>
      <c r="E161" s="577"/>
      <c r="F161" s="577"/>
      <c r="G161" s="577"/>
      <c r="H161" s="577"/>
      <c r="I161" s="577"/>
      <c r="J161" s="577"/>
      <c r="K161" s="577"/>
      <c r="L161" s="578"/>
      <c r="O161" s="151"/>
      <c r="P161" s="151"/>
    </row>
    <row r="162" spans="1:16" s="176" customFormat="1" x14ac:dyDescent="0.3">
      <c r="A162" s="250"/>
      <c r="B162" s="263"/>
      <c r="C162" s="264"/>
      <c r="D162" s="264"/>
      <c r="E162" s="264"/>
      <c r="F162" s="264"/>
      <c r="G162" s="264"/>
      <c r="H162" s="264"/>
      <c r="I162" s="264"/>
      <c r="J162" s="264"/>
      <c r="K162" s="264"/>
      <c r="L162" s="251"/>
      <c r="O162" s="151"/>
      <c r="P162" s="151"/>
    </row>
    <row r="163" spans="1:16" s="3" customFormat="1" x14ac:dyDescent="0.3">
      <c r="A163" s="13"/>
      <c r="B163" s="527"/>
      <c r="C163" s="528"/>
      <c r="D163" s="528"/>
      <c r="E163" s="528"/>
      <c r="F163" s="528"/>
      <c r="G163" s="528"/>
      <c r="H163" s="528"/>
      <c r="I163" s="528"/>
      <c r="J163" s="528"/>
      <c r="K163" s="528"/>
      <c r="L163" s="529"/>
      <c r="M163" s="176"/>
    </row>
    <row r="164" spans="1:16" s="3" customFormat="1" x14ac:dyDescent="0.3">
      <c r="A164" s="13"/>
      <c r="B164" s="527"/>
      <c r="C164" s="528"/>
      <c r="D164" s="528"/>
      <c r="E164" s="528"/>
      <c r="F164" s="528"/>
      <c r="G164" s="528"/>
      <c r="H164" s="528"/>
      <c r="I164" s="528"/>
      <c r="J164" s="528"/>
      <c r="K164" s="528"/>
      <c r="L164" s="529"/>
      <c r="M164" s="176"/>
    </row>
    <row r="165" spans="1:16" s="3" customFormat="1" x14ac:dyDescent="0.3">
      <c r="A165" s="13"/>
      <c r="B165" s="527"/>
      <c r="C165" s="528"/>
      <c r="D165" s="528"/>
      <c r="E165" s="528"/>
      <c r="F165" s="528"/>
      <c r="G165" s="528"/>
      <c r="H165" s="528"/>
      <c r="I165" s="528"/>
      <c r="J165" s="528"/>
      <c r="K165" s="528"/>
      <c r="L165" s="529"/>
      <c r="M165" s="176"/>
    </row>
    <row r="166" spans="1:16" s="3" customFormat="1" x14ac:dyDescent="0.3">
      <c r="A166" s="13"/>
      <c r="B166" s="527"/>
      <c r="C166" s="528"/>
      <c r="D166" s="528"/>
      <c r="E166" s="528"/>
      <c r="F166" s="528"/>
      <c r="G166" s="528"/>
      <c r="H166" s="528"/>
      <c r="I166" s="528"/>
      <c r="J166" s="528"/>
      <c r="K166" s="528"/>
      <c r="L166" s="529"/>
      <c r="M166" s="176"/>
    </row>
    <row r="167" spans="1:16" s="3" customFormat="1" x14ac:dyDescent="0.3">
      <c r="A167" s="13"/>
      <c r="B167" s="527"/>
      <c r="C167" s="528"/>
      <c r="D167" s="528"/>
      <c r="E167" s="528"/>
      <c r="F167" s="528"/>
      <c r="G167" s="528"/>
      <c r="H167" s="528"/>
      <c r="I167" s="528"/>
      <c r="J167" s="528"/>
      <c r="K167" s="528"/>
      <c r="L167" s="529"/>
      <c r="M167" s="176"/>
    </row>
    <row r="168" spans="1:16" s="3" customFormat="1" x14ac:dyDescent="0.3">
      <c r="A168" s="13"/>
      <c r="B168" s="527"/>
      <c r="C168" s="528"/>
      <c r="D168" s="528"/>
      <c r="E168" s="528"/>
      <c r="F168" s="528"/>
      <c r="G168" s="528"/>
      <c r="H168" s="528"/>
      <c r="I168" s="528"/>
      <c r="J168" s="528"/>
      <c r="K168" s="528"/>
      <c r="L168" s="529"/>
      <c r="M168" s="176"/>
    </row>
    <row r="169" spans="1:16" s="3" customFormat="1" x14ac:dyDescent="0.3">
      <c r="A169" s="13"/>
      <c r="B169" s="527"/>
      <c r="C169" s="528"/>
      <c r="D169" s="528"/>
      <c r="E169" s="528"/>
      <c r="F169" s="528"/>
      <c r="G169" s="528"/>
      <c r="H169" s="528"/>
      <c r="I169" s="528"/>
      <c r="J169" s="528"/>
      <c r="K169" s="528"/>
      <c r="L169" s="529"/>
      <c r="M169" s="176"/>
    </row>
    <row r="170" spans="1:16" s="3" customFormat="1" x14ac:dyDescent="0.3">
      <c r="A170" s="13"/>
      <c r="B170" s="527"/>
      <c r="C170" s="528"/>
      <c r="D170" s="528"/>
      <c r="E170" s="528"/>
      <c r="F170" s="528"/>
      <c r="G170" s="528"/>
      <c r="H170" s="528"/>
      <c r="I170" s="528"/>
      <c r="J170" s="528"/>
      <c r="K170" s="528"/>
      <c r="L170" s="529"/>
      <c r="M170" s="176"/>
    </row>
    <row r="171" spans="1:16" s="176" customFormat="1" x14ac:dyDescent="0.3">
      <c r="A171" s="250"/>
      <c r="B171" s="276"/>
      <c r="C171" s="277"/>
      <c r="D171" s="277"/>
      <c r="E171" s="277"/>
      <c r="F171" s="277"/>
      <c r="G171" s="277"/>
      <c r="H171" s="277"/>
      <c r="I171" s="277"/>
      <c r="J171" s="277"/>
      <c r="K171" s="277"/>
      <c r="L171" s="278"/>
      <c r="O171" s="151"/>
      <c r="P171" s="151"/>
    </row>
    <row r="172" spans="1:16" s="3" customFormat="1" x14ac:dyDescent="0.3">
      <c r="A172" s="13"/>
      <c r="B172" s="680" t="s">
        <v>33</v>
      </c>
      <c r="C172" s="681"/>
      <c r="D172" s="681"/>
      <c r="E172" s="681"/>
      <c r="F172" s="681"/>
      <c r="G172" s="681"/>
      <c r="H172" s="681"/>
      <c r="I172" s="681"/>
      <c r="J172" s="681"/>
      <c r="K172" s="681"/>
      <c r="L172" s="682"/>
      <c r="M172" s="258"/>
    </row>
    <row r="173" spans="1:16" s="176" customFormat="1" x14ac:dyDescent="0.3">
      <c r="A173" s="250"/>
      <c r="B173" s="263"/>
      <c r="C173" s="264"/>
      <c r="D173" s="264"/>
      <c r="E173" s="264"/>
      <c r="F173" s="264"/>
      <c r="G173" s="264"/>
      <c r="H173" s="264"/>
      <c r="I173" s="264"/>
      <c r="J173" s="264"/>
      <c r="K173" s="264"/>
      <c r="L173" s="251"/>
      <c r="O173" s="151"/>
      <c r="P173" s="151"/>
    </row>
    <row r="174" spans="1:16" s="176" customFormat="1" ht="14.25" customHeight="1" x14ac:dyDescent="0.3">
      <c r="A174" s="250"/>
      <c r="B174" s="677" t="str">
        <f>IF(Intro!$G$21="English",O174,P174)</f>
        <v>Explain the extent to which automation has impacted employment levels, wages, and productivity with respect to the goods since January 1, 2023.</v>
      </c>
      <c r="C174" s="678"/>
      <c r="D174" s="678"/>
      <c r="E174" s="678"/>
      <c r="F174" s="678"/>
      <c r="G174" s="678"/>
      <c r="H174" s="678"/>
      <c r="I174" s="678"/>
      <c r="J174" s="678"/>
      <c r="K174" s="678"/>
      <c r="L174" s="679"/>
      <c r="O174" s="151" t="str">
        <f>"Explain the extent to which automation has impacted employment levels, wages, and productivity with respect to the goods since January 1, "&amp;Variables!B6&amp;"."</f>
        <v>Explain the extent to which automation has impacted employment levels, wages, and productivity with respect to the goods since January 1, 2023.</v>
      </c>
      <c r="P174" s="151" t="str">
        <f>"Expliquez dans quelle mesure l’automatisation a-t-elle influé sur les emplois, les salaires, et la productivité liés à la production des marchandises depuis le 1er janvier "&amp;Variables!C6&amp;"."</f>
        <v>Expliquez dans quelle mesure l’automatisation a-t-elle influé sur les emplois, les salaires, et la productivité liés à la production des marchandises depuis le 1er janvier 2023.</v>
      </c>
    </row>
    <row r="175" spans="1:16" s="176" customFormat="1" x14ac:dyDescent="0.3">
      <c r="A175" s="250"/>
      <c r="B175" s="263"/>
      <c r="C175" s="264"/>
      <c r="D175" s="264"/>
      <c r="E175" s="264"/>
      <c r="F175" s="264"/>
      <c r="G175" s="264"/>
      <c r="H175" s="264"/>
      <c r="I175" s="264"/>
      <c r="J175" s="264"/>
      <c r="K175" s="264"/>
      <c r="L175" s="251"/>
      <c r="O175" s="151"/>
      <c r="P175" s="151"/>
    </row>
    <row r="176" spans="1:16" s="3" customFormat="1" x14ac:dyDescent="0.3">
      <c r="A176" s="13"/>
      <c r="B176" s="527"/>
      <c r="C176" s="528"/>
      <c r="D176" s="528"/>
      <c r="E176" s="528"/>
      <c r="F176" s="528"/>
      <c r="G176" s="528"/>
      <c r="H176" s="528"/>
      <c r="I176" s="528"/>
      <c r="J176" s="528"/>
      <c r="K176" s="528"/>
      <c r="L176" s="529"/>
      <c r="M176" s="176"/>
    </row>
    <row r="177" spans="1:16" s="3" customFormat="1" x14ac:dyDescent="0.3">
      <c r="A177" s="13"/>
      <c r="B177" s="527"/>
      <c r="C177" s="528"/>
      <c r="D177" s="528"/>
      <c r="E177" s="528"/>
      <c r="F177" s="528"/>
      <c r="G177" s="528"/>
      <c r="H177" s="528"/>
      <c r="I177" s="528"/>
      <c r="J177" s="528"/>
      <c r="K177" s="528"/>
      <c r="L177" s="529"/>
      <c r="M177" s="176"/>
    </row>
    <row r="178" spans="1:16" s="3" customFormat="1" x14ac:dyDescent="0.3">
      <c r="A178" s="13"/>
      <c r="B178" s="527"/>
      <c r="C178" s="528"/>
      <c r="D178" s="528"/>
      <c r="E178" s="528"/>
      <c r="F178" s="528"/>
      <c r="G178" s="528"/>
      <c r="H178" s="528"/>
      <c r="I178" s="528"/>
      <c r="J178" s="528"/>
      <c r="K178" s="528"/>
      <c r="L178" s="529"/>
      <c r="M178" s="176"/>
    </row>
    <row r="179" spans="1:16" s="3" customFormat="1" x14ac:dyDescent="0.3">
      <c r="A179" s="13"/>
      <c r="B179" s="527"/>
      <c r="C179" s="528"/>
      <c r="D179" s="528"/>
      <c r="E179" s="528"/>
      <c r="F179" s="528"/>
      <c r="G179" s="528"/>
      <c r="H179" s="528"/>
      <c r="I179" s="528"/>
      <c r="J179" s="528"/>
      <c r="K179" s="528"/>
      <c r="L179" s="529"/>
      <c r="M179" s="176"/>
    </row>
    <row r="180" spans="1:16" s="3" customFormat="1" x14ac:dyDescent="0.3">
      <c r="A180" s="13"/>
      <c r="B180" s="527"/>
      <c r="C180" s="528"/>
      <c r="D180" s="528"/>
      <c r="E180" s="528"/>
      <c r="F180" s="528"/>
      <c r="G180" s="528"/>
      <c r="H180" s="528"/>
      <c r="I180" s="528"/>
      <c r="J180" s="528"/>
      <c r="K180" s="528"/>
      <c r="L180" s="529"/>
      <c r="M180" s="176"/>
    </row>
    <row r="181" spans="1:16" s="3" customFormat="1" x14ac:dyDescent="0.3">
      <c r="A181" s="13"/>
      <c r="B181" s="527"/>
      <c r="C181" s="528"/>
      <c r="D181" s="528"/>
      <c r="E181" s="528"/>
      <c r="F181" s="528"/>
      <c r="G181" s="528"/>
      <c r="H181" s="528"/>
      <c r="I181" s="528"/>
      <c r="J181" s="528"/>
      <c r="K181" s="528"/>
      <c r="L181" s="529"/>
      <c r="M181" s="176"/>
    </row>
    <row r="182" spans="1:16" s="3" customFormat="1" x14ac:dyDescent="0.3">
      <c r="A182" s="13"/>
      <c r="B182" s="527"/>
      <c r="C182" s="528"/>
      <c r="D182" s="528"/>
      <c r="E182" s="528"/>
      <c r="F182" s="528"/>
      <c r="G182" s="528"/>
      <c r="H182" s="528"/>
      <c r="I182" s="528"/>
      <c r="J182" s="528"/>
      <c r="K182" s="528"/>
      <c r="L182" s="529"/>
      <c r="M182" s="176"/>
    </row>
    <row r="183" spans="1:16" s="3" customFormat="1" x14ac:dyDescent="0.3">
      <c r="A183" s="13"/>
      <c r="B183" s="527"/>
      <c r="C183" s="528"/>
      <c r="D183" s="528"/>
      <c r="E183" s="528"/>
      <c r="F183" s="528"/>
      <c r="G183" s="528"/>
      <c r="H183" s="528"/>
      <c r="I183" s="528"/>
      <c r="J183" s="528"/>
      <c r="K183" s="528"/>
      <c r="L183" s="529"/>
      <c r="M183" s="176"/>
    </row>
    <row r="184" spans="1:16" s="176" customFormat="1" x14ac:dyDescent="0.3">
      <c r="A184" s="250"/>
      <c r="B184" s="276"/>
      <c r="C184" s="277"/>
      <c r="D184" s="277"/>
      <c r="E184" s="277"/>
      <c r="F184" s="277"/>
      <c r="G184" s="277"/>
      <c r="H184" s="277"/>
      <c r="I184" s="277"/>
      <c r="J184" s="277"/>
      <c r="K184" s="277"/>
      <c r="L184" s="278"/>
      <c r="O184" s="151"/>
      <c r="P184" s="151"/>
    </row>
  </sheetData>
  <sheetProtection algorithmName="SHA-512" hashValue="CQ5v4Qi2hLNhX8j1vbamFA/tFA0IlyfvwomH2mWUK4q6claSHnARl3p1ub9bnJniY0kWSQx590UcsS6iA5IMHg==" saltValue="WaW+6wo4qn9UO8M+E918NQ==" spinCount="100000" sheet="1" objects="1" scenarios="1" selectLockedCells="1"/>
  <mergeCells count="89">
    <mergeCell ref="B130:L130"/>
    <mergeCell ref="B146:L147"/>
    <mergeCell ref="B135:L142"/>
    <mergeCell ref="B176:L183"/>
    <mergeCell ref="B93:L93"/>
    <mergeCell ref="B106:L106"/>
    <mergeCell ref="B119:L119"/>
    <mergeCell ref="B174:L174"/>
    <mergeCell ref="B172:L172"/>
    <mergeCell ref="B149:L156"/>
    <mergeCell ref="B163:L170"/>
    <mergeCell ref="B95:L102"/>
    <mergeCell ref="B108:L115"/>
    <mergeCell ref="B121:L128"/>
    <mergeCell ref="B144:L144"/>
    <mergeCell ref="B158:L158"/>
    <mergeCell ref="B160:L161"/>
    <mergeCell ref="B132:L133"/>
    <mergeCell ref="B117:L117"/>
    <mergeCell ref="B4:L4"/>
    <mergeCell ref="B5:L5"/>
    <mergeCell ref="B6:L6"/>
    <mergeCell ref="B12:L12"/>
    <mergeCell ref="B9:L9"/>
    <mergeCell ref="B10:L10"/>
    <mergeCell ref="B8:L8"/>
    <mergeCell ref="B13:L13"/>
    <mergeCell ref="B91:L91"/>
    <mergeCell ref="B104:L104"/>
    <mergeCell ref="B45:K45"/>
    <mergeCell ref="B47:E47"/>
    <mergeCell ref="B48:E48"/>
    <mergeCell ref="H43:H44"/>
    <mergeCell ref="B52:E52"/>
    <mergeCell ref="B46:K46"/>
    <mergeCell ref="B55:E55"/>
    <mergeCell ref="B51:K51"/>
    <mergeCell ref="I43:I44"/>
    <mergeCell ref="J43:J44"/>
    <mergeCell ref="K43:K44"/>
    <mergeCell ref="B57:E57"/>
    <mergeCell ref="B58:E58"/>
    <mergeCell ref="B59:E59"/>
    <mergeCell ref="B15:L15"/>
    <mergeCell ref="B17:L24"/>
    <mergeCell ref="B26:L26"/>
    <mergeCell ref="B39:L39"/>
    <mergeCell ref="B28:L28"/>
    <mergeCell ref="B30:L37"/>
    <mergeCell ref="B49:E49"/>
    <mergeCell ref="B50:E50"/>
    <mergeCell ref="B53:E53"/>
    <mergeCell ref="B54:E54"/>
    <mergeCell ref="B56:K56"/>
    <mergeCell ref="B41:L41"/>
    <mergeCell ref="G43:G44"/>
    <mergeCell ref="G61:G62"/>
    <mergeCell ref="H61:H62"/>
    <mergeCell ref="I61:I62"/>
    <mergeCell ref="J61:J62"/>
    <mergeCell ref="K61:K62"/>
    <mergeCell ref="B63:K63"/>
    <mergeCell ref="B64:K64"/>
    <mergeCell ref="B65:E65"/>
    <mergeCell ref="B66:E66"/>
    <mergeCell ref="B67:E67"/>
    <mergeCell ref="B68:E68"/>
    <mergeCell ref="B69:K69"/>
    <mergeCell ref="B70:E70"/>
    <mergeCell ref="B71:E71"/>
    <mergeCell ref="B72:E72"/>
    <mergeCell ref="B73:E73"/>
    <mergeCell ref="B74:K74"/>
    <mergeCell ref="B75:E75"/>
    <mergeCell ref="B76:E76"/>
    <mergeCell ref="B77:E77"/>
    <mergeCell ref="G79:G80"/>
    <mergeCell ref="H79:H80"/>
    <mergeCell ref="I79:I80"/>
    <mergeCell ref="J79:J80"/>
    <mergeCell ref="K79:K80"/>
    <mergeCell ref="B86:E86"/>
    <mergeCell ref="B87:E87"/>
    <mergeCell ref="B88:E88"/>
    <mergeCell ref="B85:E85"/>
    <mergeCell ref="B81:K81"/>
    <mergeCell ref="B82:E82"/>
    <mergeCell ref="B83:E83"/>
    <mergeCell ref="B84:E84"/>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49:L149 B121:L121 B135:L135 B163:L163 B95:L98 B108:L108 B176:L176 B110:L112 B123:L125 B137:L139 B151:L153 B165:L167 B178:L180 B17:L20 B30:L33" xr:uid="{DCC84ED5-FC46-48C8-AD6E-B56B755BA659}">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47:K50 G52:K55 G82:K87 G70:K73 G65:K68 G57:K60 G89:K89 G75:K78" xr:uid="{D7059048-6A6D-42A5-8DA9-6A907079CB7F}">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88:K88" xr:uid="{37A662D5-5CA6-44ED-B631-9F45025DB71B}">
      <formula1>1000</formula1>
    </dataValidation>
  </dataValidations>
  <printOptions horizontalCentered="1"/>
  <pageMargins left="0.25" right="0.25" top="0.75" bottom="0.75" header="0.3" footer="0.3"/>
  <pageSetup scale="62" fitToHeight="0" orientation="portrait" r:id="rId1"/>
  <headerFooter>
    <oddFooter>&amp;L&amp;A</oddFooter>
  </headerFooter>
  <rowBreaks count="3" manualBreakCount="3">
    <brk id="37" min="1" max="11" man="1"/>
    <brk id="90" min="1" max="11" man="1"/>
    <brk id="157"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S262"/>
  <sheetViews>
    <sheetView showGridLines="0" zoomScaleNormal="100" workbookViewId="0"/>
  </sheetViews>
  <sheetFormatPr defaultColWidth="9.44140625" defaultRowHeight="14.4" x14ac:dyDescent="0.3"/>
  <cols>
    <col min="1" max="1" width="1.5546875" style="12" customWidth="1"/>
    <col min="2" max="12" width="14.5546875" style="22" customWidth="1"/>
    <col min="13" max="13" width="14.5546875" style="1" customWidth="1"/>
    <col min="14" max="14" width="14.5546875" style="2" customWidth="1"/>
    <col min="15" max="16" width="14.5546875" style="2" hidden="1" customWidth="1"/>
    <col min="17" max="17" width="15.5546875" style="2" customWidth="1"/>
    <col min="18" max="16384" width="9.44140625" style="2"/>
  </cols>
  <sheetData>
    <row r="1" spans="1:16" ht="7.2" customHeight="1" x14ac:dyDescent="0.3">
      <c r="O1" s="2" t="s">
        <v>625</v>
      </c>
      <c r="P1" s="2" t="s">
        <v>625</v>
      </c>
    </row>
    <row r="2" spans="1:16" x14ac:dyDescent="0.3">
      <c r="B2" s="23" t="str">
        <f>'Pro 1'!B2</f>
        <v>PROTECTED</v>
      </c>
      <c r="C2" s="23"/>
      <c r="D2" s="23"/>
      <c r="O2" s="3" t="s">
        <v>126</v>
      </c>
      <c r="P2" s="3" t="s">
        <v>128</v>
      </c>
    </row>
    <row r="3" spans="1:16" ht="4.95" customHeight="1" x14ac:dyDescent="0.3">
      <c r="B3" s="24"/>
      <c r="C3" s="24"/>
      <c r="D3" s="24"/>
      <c r="O3" s="7"/>
      <c r="P3" s="7"/>
    </row>
    <row r="4" spans="1:16" s="7" customFormat="1" x14ac:dyDescent="0.3">
      <c r="A4" s="18"/>
      <c r="B4" s="619" t="str">
        <f>Info!B4</f>
        <v>PRODUCERS' QUESTIONNAIRE</v>
      </c>
      <c r="C4" s="619"/>
      <c r="D4" s="619"/>
      <c r="E4" s="619"/>
      <c r="F4" s="619"/>
      <c r="G4" s="619"/>
      <c r="H4" s="619"/>
      <c r="I4" s="619"/>
      <c r="J4" s="619"/>
      <c r="K4" s="619"/>
      <c r="L4" s="619"/>
      <c r="M4" s="19"/>
      <c r="N4" s="19"/>
      <c r="O4" s="15"/>
      <c r="P4" s="15"/>
    </row>
    <row r="5" spans="1:16" s="7" customFormat="1" x14ac:dyDescent="0.3">
      <c r="A5" s="18"/>
      <c r="B5" s="619" t="str">
        <f>Info!B5</f>
        <v>RR-2025-007</v>
      </c>
      <c r="C5" s="619"/>
      <c r="D5" s="619"/>
      <c r="E5" s="619"/>
      <c r="F5" s="619"/>
      <c r="G5" s="619"/>
      <c r="H5" s="619"/>
      <c r="I5" s="619"/>
      <c r="J5" s="619"/>
      <c r="K5" s="619"/>
      <c r="L5" s="619"/>
      <c r="M5" s="19"/>
      <c r="N5" s="19"/>
      <c r="O5" s="15"/>
      <c r="P5" s="15"/>
    </row>
    <row r="6" spans="1:16" s="16" customFormat="1" x14ac:dyDescent="0.3">
      <c r="A6" s="18"/>
      <c r="B6" s="619" t="str">
        <f>Info!B6</f>
        <v>HEAVY PLATE</v>
      </c>
      <c r="C6" s="619"/>
      <c r="D6" s="619"/>
      <c r="E6" s="619"/>
      <c r="F6" s="619"/>
      <c r="G6" s="619"/>
      <c r="H6" s="619"/>
      <c r="I6" s="619"/>
      <c r="J6" s="619"/>
      <c r="K6" s="619"/>
      <c r="L6" s="619"/>
      <c r="M6" s="15"/>
      <c r="N6" s="15"/>
      <c r="O6" s="17"/>
      <c r="P6" s="17"/>
    </row>
    <row r="7" spans="1:16" s="16" customFormat="1" x14ac:dyDescent="0.3">
      <c r="A7" s="18"/>
      <c r="B7" s="34"/>
      <c r="C7" s="34"/>
      <c r="D7" s="34"/>
      <c r="E7" s="34"/>
      <c r="F7" s="34"/>
      <c r="G7" s="34"/>
      <c r="H7" s="34"/>
      <c r="I7" s="34"/>
      <c r="J7" s="34"/>
      <c r="K7" s="34"/>
      <c r="L7" s="34"/>
      <c r="M7" s="15"/>
      <c r="N7" s="15"/>
      <c r="O7" s="5"/>
    </row>
    <row r="8" spans="1:16" s="16" customFormat="1" ht="14.25" customHeight="1" x14ac:dyDescent="0.3">
      <c r="A8" s="18"/>
      <c r="B8" s="696" t="str">
        <f>Public!B8</f>
        <v>The following questions refer to the goods as defined in the product description on the Intro tab.</v>
      </c>
      <c r="C8" s="696"/>
      <c r="D8" s="696"/>
      <c r="E8" s="696"/>
      <c r="F8" s="696"/>
      <c r="G8" s="696"/>
      <c r="H8" s="696"/>
      <c r="I8" s="696"/>
      <c r="J8" s="696"/>
      <c r="K8" s="696"/>
      <c r="L8" s="696"/>
      <c r="M8" s="15"/>
      <c r="N8" s="15"/>
      <c r="O8" s="17"/>
      <c r="P8" s="17"/>
    </row>
    <row r="9" spans="1:16" s="16" customFormat="1" x14ac:dyDescent="0.3">
      <c r="A9" s="18"/>
      <c r="B9" s="710" t="str">
        <f>Public!B9</f>
        <v xml:space="preserve">Product information and a glossary of terms can be found in the Info tab.
</v>
      </c>
      <c r="C9" s="710"/>
      <c r="D9" s="710"/>
      <c r="E9" s="710"/>
      <c r="F9" s="710"/>
      <c r="G9" s="710"/>
      <c r="H9" s="710"/>
      <c r="I9" s="710"/>
      <c r="J9" s="710"/>
      <c r="K9" s="710"/>
      <c r="L9" s="710"/>
      <c r="M9" s="15"/>
      <c r="N9" s="15"/>
      <c r="O9" s="17"/>
    </row>
    <row r="10" spans="1:16" s="16" customFormat="1" x14ac:dyDescent="0.3">
      <c r="A10" s="18"/>
      <c r="B10" s="710" t="str">
        <f>'Pro 1'!B10</f>
        <v xml:space="preserve">Use the AddPro tab if more space is needed.
</v>
      </c>
      <c r="C10" s="710"/>
      <c r="D10" s="710"/>
      <c r="E10" s="710"/>
      <c r="F10" s="710"/>
      <c r="G10" s="710"/>
      <c r="H10" s="710"/>
      <c r="I10" s="710"/>
      <c r="J10" s="710"/>
      <c r="K10" s="710"/>
      <c r="L10" s="710"/>
      <c r="M10" s="15"/>
      <c r="N10" s="15"/>
      <c r="O10" s="17"/>
      <c r="P10" s="17"/>
    </row>
    <row r="11" spans="1:16" s="16" customFormat="1" x14ac:dyDescent="0.3">
      <c r="A11" s="18"/>
      <c r="B11" s="225"/>
      <c r="C11" s="225"/>
      <c r="D11" s="225"/>
      <c r="E11" s="34"/>
      <c r="F11" s="34"/>
      <c r="G11" s="34"/>
      <c r="H11" s="34"/>
      <c r="I11" s="34"/>
      <c r="J11" s="34"/>
      <c r="K11" s="34"/>
      <c r="L11" s="34"/>
      <c r="M11" s="15"/>
      <c r="N11" s="15"/>
      <c r="O11" s="17"/>
      <c r="P11" s="17"/>
    </row>
    <row r="12" spans="1:16" s="16" customFormat="1" x14ac:dyDescent="0.3">
      <c r="A12" s="18"/>
      <c r="B12" s="710" t="str">
        <f>IF(Intro!$G$21="English",O12,P12)</f>
        <v>For the questions in this tab, note the following:</v>
      </c>
      <c r="C12" s="710"/>
      <c r="D12" s="710"/>
      <c r="E12" s="710"/>
      <c r="F12" s="710"/>
      <c r="G12" s="710"/>
      <c r="H12" s="710"/>
      <c r="I12" s="710"/>
      <c r="J12" s="710"/>
      <c r="K12" s="710"/>
      <c r="L12" s="710"/>
      <c r="M12" s="15"/>
      <c r="N12" s="15"/>
      <c r="O12" s="17" t="s">
        <v>143</v>
      </c>
      <c r="P12" s="17" t="s">
        <v>144</v>
      </c>
    </row>
    <row r="13" spans="1:16" s="16" customFormat="1" x14ac:dyDescent="0.3">
      <c r="A13" s="18"/>
      <c r="B13" s="696" t="str">
        <f>IF(Intro!$G$21="English",O13,P13)</f>
        <v>• Report only sales of your firm’s production in Canada. Sales of goods purchased from other Canadian producers should be excluded.</v>
      </c>
      <c r="C13" s="696"/>
      <c r="D13" s="696"/>
      <c r="E13" s="696"/>
      <c r="F13" s="696"/>
      <c r="G13" s="696"/>
      <c r="H13" s="696"/>
      <c r="I13" s="696"/>
      <c r="J13" s="696"/>
      <c r="K13" s="696"/>
      <c r="L13" s="696"/>
      <c r="M13" s="15"/>
      <c r="N13" s="15"/>
      <c r="O13" s="17" t="s">
        <v>535</v>
      </c>
      <c r="P13" s="17" t="s">
        <v>536</v>
      </c>
    </row>
    <row r="14" spans="1:16" s="16" customFormat="1" x14ac:dyDescent="0.3">
      <c r="A14" s="18"/>
      <c r="B14" s="710" t="str">
        <f>IF(Intro!$G$21="English",O14,P14)</f>
        <v>• Report all sales to Canadian and foreign associated firms.</v>
      </c>
      <c r="C14" s="710"/>
      <c r="D14" s="710"/>
      <c r="E14" s="710"/>
      <c r="F14" s="710"/>
      <c r="G14" s="710"/>
      <c r="H14" s="710"/>
      <c r="I14" s="710"/>
      <c r="J14" s="710"/>
      <c r="K14" s="710"/>
      <c r="L14" s="710"/>
      <c r="M14" s="15"/>
      <c r="N14" s="15"/>
      <c r="O14" s="17" t="s">
        <v>496</v>
      </c>
      <c r="P14" s="17" t="s">
        <v>499</v>
      </c>
    </row>
    <row r="15" spans="1:16" s="16" customFormat="1" x14ac:dyDescent="0.3">
      <c r="A15" s="18"/>
      <c r="B15" s="710" t="str">
        <f>IF(Intro!$G$21="English",O15,P15)</f>
        <v>• Report all sales as of the date of shipment to the customer or the customer’s warehouse.</v>
      </c>
      <c r="C15" s="710"/>
      <c r="D15" s="710"/>
      <c r="E15" s="710"/>
      <c r="F15" s="710"/>
      <c r="G15" s="710"/>
      <c r="H15" s="710"/>
      <c r="I15" s="710"/>
      <c r="J15" s="710"/>
      <c r="K15" s="710"/>
      <c r="L15" s="710"/>
      <c r="M15" s="15"/>
      <c r="N15" s="15"/>
      <c r="O15" s="17" t="s">
        <v>497</v>
      </c>
      <c r="P15" s="17" t="s">
        <v>500</v>
      </c>
    </row>
    <row r="16" spans="1:16" s="16" customFormat="1" x14ac:dyDescent="0.3">
      <c r="A16" s="18"/>
      <c r="B16" s="710" t="str">
        <f>IF(Intro!$G$21="English",O16,P16)</f>
        <v>• Report all values in Canadian dollars (CAD).</v>
      </c>
      <c r="C16" s="710"/>
      <c r="D16" s="710"/>
      <c r="E16" s="710"/>
      <c r="F16" s="710"/>
      <c r="G16" s="710"/>
      <c r="H16" s="710"/>
      <c r="I16" s="710"/>
      <c r="J16" s="710"/>
      <c r="K16" s="710"/>
      <c r="L16" s="710"/>
      <c r="M16" s="15"/>
      <c r="N16" s="15"/>
      <c r="O16" s="17" t="s">
        <v>498</v>
      </c>
      <c r="P16" s="17" t="s">
        <v>501</v>
      </c>
    </row>
    <row r="17" spans="1:16" s="8" customFormat="1" ht="7.95" customHeight="1" x14ac:dyDescent="0.3">
      <c r="A17" s="18"/>
      <c r="B17" s="25"/>
      <c r="C17" s="25"/>
      <c r="D17" s="25"/>
      <c r="E17" s="26"/>
      <c r="F17" s="26"/>
      <c r="G17" s="26"/>
      <c r="H17" s="26"/>
      <c r="I17" s="26"/>
      <c r="J17" s="26"/>
      <c r="K17" s="26"/>
      <c r="L17" s="26"/>
      <c r="O17" s="9"/>
      <c r="P17" s="9"/>
    </row>
    <row r="18" spans="1:16" x14ac:dyDescent="0.3">
      <c r="B18" s="736" t="str">
        <f>IF(Intro!$G$21="English",O18,P18)</f>
        <v>SALES AND INVENTORIES</v>
      </c>
      <c r="C18" s="737"/>
      <c r="D18" s="737"/>
      <c r="E18" s="737"/>
      <c r="F18" s="737"/>
      <c r="G18" s="737"/>
      <c r="H18" s="737"/>
      <c r="I18" s="737"/>
      <c r="J18" s="737"/>
      <c r="K18" s="737"/>
      <c r="L18" s="738"/>
      <c r="M18" s="151"/>
      <c r="O18" s="233" t="s">
        <v>585</v>
      </c>
      <c r="P18" s="233" t="s">
        <v>586</v>
      </c>
    </row>
    <row r="19" spans="1:16" x14ac:dyDescent="0.3">
      <c r="B19" s="739" t="s">
        <v>18</v>
      </c>
      <c r="C19" s="740"/>
      <c r="D19" s="740"/>
      <c r="E19" s="740"/>
      <c r="F19" s="740"/>
      <c r="G19" s="740"/>
      <c r="H19" s="740"/>
      <c r="I19" s="740"/>
      <c r="J19" s="740"/>
      <c r="K19" s="740"/>
      <c r="L19" s="741"/>
      <c r="M19" s="2"/>
    </row>
    <row r="20" spans="1:16" s="10" customFormat="1" x14ac:dyDescent="0.3">
      <c r="A20" s="12"/>
      <c r="B20" s="27"/>
      <c r="C20" s="28"/>
      <c r="D20" s="28"/>
      <c r="E20" s="29"/>
      <c r="F20" s="29"/>
      <c r="G20" s="29"/>
      <c r="H20" s="29"/>
      <c r="I20" s="29"/>
      <c r="J20" s="29"/>
      <c r="K20" s="29"/>
      <c r="L20" s="30"/>
    </row>
    <row r="21" spans="1:16" s="10" customFormat="1" x14ac:dyDescent="0.3">
      <c r="A21" s="12"/>
      <c r="B21" s="560" t="str">
        <f>IF(Intro!$G$21="English",O21,P21)</f>
        <v>Complete the following table for your firm's sales and inventories of the goods.</v>
      </c>
      <c r="C21" s="561"/>
      <c r="D21" s="561"/>
      <c r="E21" s="561"/>
      <c r="F21" s="561"/>
      <c r="G21" s="561"/>
      <c r="H21" s="561"/>
      <c r="I21" s="561"/>
      <c r="J21" s="561"/>
      <c r="K21" s="561"/>
      <c r="L21" s="562"/>
      <c r="O21" s="11" t="s">
        <v>631</v>
      </c>
      <c r="P21" s="10" t="s">
        <v>601</v>
      </c>
    </row>
    <row r="22" spans="1:16" s="10" customFormat="1" x14ac:dyDescent="0.3">
      <c r="A22" s="12"/>
      <c r="B22" s="219"/>
      <c r="C22" s="220"/>
      <c r="D22" s="28"/>
      <c r="E22" s="29"/>
      <c r="F22" s="29"/>
      <c r="G22" s="29"/>
      <c r="H22" s="29"/>
      <c r="I22" s="29"/>
      <c r="J22" s="29"/>
      <c r="K22" s="29"/>
      <c r="L22" s="30"/>
      <c r="O22" s="11"/>
    </row>
    <row r="23" spans="1:16" s="10" customFormat="1" x14ac:dyDescent="0.3">
      <c r="A23" s="12"/>
      <c r="B23" s="219"/>
      <c r="C23" s="220"/>
      <c r="D23" s="28"/>
      <c r="G23" s="768">
        <f>Variables!$B$6</f>
        <v>2023</v>
      </c>
      <c r="H23" s="768">
        <f>G23+1</f>
        <v>2024</v>
      </c>
      <c r="I23" s="768">
        <f>H23+1</f>
        <v>2025</v>
      </c>
      <c r="J23" s="768" t="str">
        <f>IF(Intro!$G$21="English",Variables!B9,Variables!C9)</f>
        <v>Jan-Mar 2025</v>
      </c>
      <c r="K23" s="768" t="str">
        <f>IF(Intro!$G$21="English",Variables!B10,Variables!C10)</f>
        <v>Jan-Mar 2026</v>
      </c>
      <c r="L23" s="323"/>
      <c r="O23" s="11"/>
    </row>
    <row r="24" spans="1:16" s="10" customFormat="1" ht="15" customHeight="1" thickBot="1" x14ac:dyDescent="0.35">
      <c r="A24" s="12"/>
      <c r="B24" s="219"/>
      <c r="C24" s="220"/>
      <c r="D24" s="28"/>
      <c r="G24" s="785"/>
      <c r="H24" s="785"/>
      <c r="I24" s="785"/>
      <c r="J24" s="785"/>
      <c r="K24" s="785"/>
      <c r="L24" s="323"/>
      <c r="O24" s="11"/>
    </row>
    <row r="25" spans="1:16" s="151" customFormat="1" ht="14.4" customHeight="1" x14ac:dyDescent="0.3">
      <c r="A25" s="249"/>
      <c r="B25" s="774" t="str">
        <f>IF(Intro!$G$21="English",O25,P25)</f>
        <v>Beginning inventory - do not include production for internal use or further internal processing</v>
      </c>
      <c r="C25" s="787"/>
      <c r="D25" s="787"/>
      <c r="E25" s="780" t="str">
        <f>IF(Intro!$G$21="English",Variables!$B$23,Variables!$C$23)</f>
        <v>tonnes</v>
      </c>
      <c r="F25" s="781"/>
      <c r="G25" s="317"/>
      <c r="H25" s="318">
        <f>G72</f>
        <v>0</v>
      </c>
      <c r="I25" s="318">
        <f>H72</f>
        <v>0</v>
      </c>
      <c r="J25" s="318">
        <f>H72</f>
        <v>0</v>
      </c>
      <c r="K25" s="318">
        <f>I72</f>
        <v>0</v>
      </c>
      <c r="L25" s="324"/>
      <c r="O25" s="151" t="s">
        <v>654</v>
      </c>
      <c r="P25" s="151" t="s">
        <v>655</v>
      </c>
    </row>
    <row r="26" spans="1:16" s="151" customFormat="1" x14ac:dyDescent="0.3">
      <c r="A26" s="249"/>
      <c r="B26" s="776"/>
      <c r="C26" s="788"/>
      <c r="D26" s="788"/>
      <c r="E26" s="782" t="s">
        <v>478</v>
      </c>
      <c r="F26" s="783"/>
      <c r="G26" s="319"/>
      <c r="H26" s="320">
        <f>G73</f>
        <v>0</v>
      </c>
      <c r="I26" s="320">
        <f>H73</f>
        <v>0</v>
      </c>
      <c r="J26" s="320">
        <f>H73</f>
        <v>0</v>
      </c>
      <c r="K26" s="320">
        <f>I73</f>
        <v>0</v>
      </c>
      <c r="L26" s="324"/>
    </row>
    <row r="27" spans="1:16" s="151" customFormat="1" ht="15" customHeight="1" thickBot="1" x14ac:dyDescent="0.35">
      <c r="A27" s="249"/>
      <c r="B27" s="778"/>
      <c r="C27" s="789"/>
      <c r="D27" s="789"/>
      <c r="E27" s="772" t="str">
        <f>"$ / "&amp;IF(Intro!$G$21="English",Variables!$B$24,Variables!$C$24)</f>
        <v>$ / tonne</v>
      </c>
      <c r="F27" s="773"/>
      <c r="G27" s="321" t="str">
        <f>IF(G25=0,"-",G26/G25)</f>
        <v>-</v>
      </c>
      <c r="H27" s="321" t="str">
        <f>IF(H25=0,"-",H26/H25)</f>
        <v>-</v>
      </c>
      <c r="I27" s="321" t="str">
        <f>IF(I25=0,"-",I26/I25)</f>
        <v>-</v>
      </c>
      <c r="J27" s="321" t="str">
        <f>IF(J25=0,"-",J26/J25)</f>
        <v>-</v>
      </c>
      <c r="K27" s="321" t="str">
        <f>IF(K25=0,"-",K26/K25)</f>
        <v>-</v>
      </c>
      <c r="L27" s="324"/>
    </row>
    <row r="28" spans="1:16" s="151" customFormat="1" ht="15" customHeight="1" thickBot="1" x14ac:dyDescent="0.35">
      <c r="A28" s="249"/>
      <c r="B28" s="765" t="str">
        <f>IF(Intro!$G$21="English",O28,P28)</f>
        <v>DISCRETE PLATE - Primes</v>
      </c>
      <c r="C28" s="766"/>
      <c r="D28" s="766"/>
      <c r="E28" s="766"/>
      <c r="F28" s="766"/>
      <c r="G28" s="766"/>
      <c r="H28" s="766"/>
      <c r="I28" s="766"/>
      <c r="J28" s="766"/>
      <c r="K28" s="767"/>
      <c r="L28" s="324"/>
      <c r="O28" s="164" t="s">
        <v>776</v>
      </c>
      <c r="P28" s="150" t="s">
        <v>777</v>
      </c>
    </row>
    <row r="29" spans="1:16" s="151" customFormat="1" ht="14.4" customHeight="1" x14ac:dyDescent="0.3">
      <c r="A29" s="249"/>
      <c r="B29" s="774" t="str">
        <f>IF(Intro!$G$21="English",O29,P29)</f>
        <v>Sales to distributors - service centres in Canada</v>
      </c>
      <c r="C29" s="775"/>
      <c r="D29" s="775"/>
      <c r="E29" s="780" t="str">
        <f>IF(Intro!$G$21="English",Variables!$B$23,Variables!$C$23)</f>
        <v>tonnes</v>
      </c>
      <c r="F29" s="781"/>
      <c r="G29" s="317"/>
      <c r="H29" s="317"/>
      <c r="I29" s="317"/>
      <c r="J29" s="317"/>
      <c r="K29" s="317"/>
      <c r="L29" s="324"/>
      <c r="O29" s="151" t="str">
        <f>"Sales to "&amp;Variables!$B$26&amp;" in Canada"</f>
        <v>Sales to distributors - service centres in Canada</v>
      </c>
      <c r="P29" s="151" t="str">
        <f>"Ventes aux "&amp;Variables!$C$26&amp;" au Canada"</f>
        <v>Ventes aux distributeurs - centres de service au Canada</v>
      </c>
    </row>
    <row r="30" spans="1:16" s="151" customFormat="1" ht="14.1" customHeight="1" x14ac:dyDescent="0.3">
      <c r="A30" s="249"/>
      <c r="B30" s="776"/>
      <c r="C30" s="777"/>
      <c r="D30" s="777"/>
      <c r="E30" s="770" t="str">
        <f>IF(Intro!G$21="English","net delivered selling value (CAD)","valeur de vente nette rendue (CAD)")</f>
        <v>net delivered selling value (CAD)</v>
      </c>
      <c r="F30" s="771"/>
      <c r="G30" s="319"/>
      <c r="H30" s="319"/>
      <c r="I30" s="319"/>
      <c r="J30" s="319"/>
      <c r="K30" s="319"/>
      <c r="L30" s="324"/>
    </row>
    <row r="31" spans="1:16" s="151" customFormat="1" ht="15" customHeight="1" thickBot="1" x14ac:dyDescent="0.35">
      <c r="A31" s="249"/>
      <c r="B31" s="778"/>
      <c r="C31" s="779"/>
      <c r="D31" s="779"/>
      <c r="E31" s="772" t="str">
        <f>"$ / "&amp;IF(Intro!$G$21="English",Variables!$B$24,Variables!$C$24)</f>
        <v>$ / tonne</v>
      </c>
      <c r="F31" s="773"/>
      <c r="G31" s="321" t="str">
        <f>IF(G29=0,"-",G30/G29)</f>
        <v>-</v>
      </c>
      <c r="H31" s="321" t="str">
        <f>IF(H29=0,"-",H30/H29)</f>
        <v>-</v>
      </c>
      <c r="I31" s="321" t="str">
        <f>IF(I29=0,"-",I30/I29)</f>
        <v>-</v>
      </c>
      <c r="J31" s="321" t="str">
        <f>IF(J29=0,"-",J30/J29)</f>
        <v>-</v>
      </c>
      <c r="K31" s="321" t="str">
        <f>IF(K29=0,"-",K30/K29)</f>
        <v>-</v>
      </c>
      <c r="L31" s="324"/>
    </row>
    <row r="32" spans="1:16" s="151" customFormat="1" ht="14.4" customHeight="1" x14ac:dyDescent="0.3">
      <c r="A32" s="249"/>
      <c r="B32" s="774" t="str">
        <f>IF(Intro!$G$21="English",O32,P32)</f>
        <v>Sales to end users in Canada</v>
      </c>
      <c r="C32" s="775"/>
      <c r="D32" s="775"/>
      <c r="E32" s="780" t="str">
        <f>IF(Intro!$G$21="English",Variables!$B$23,Variables!$C$23)</f>
        <v>tonnes</v>
      </c>
      <c r="F32" s="781"/>
      <c r="G32" s="317"/>
      <c r="H32" s="317"/>
      <c r="I32" s="317"/>
      <c r="J32" s="317"/>
      <c r="K32" s="317"/>
      <c r="L32" s="324"/>
      <c r="O32" s="151" t="str">
        <f>"Sales to "&amp;Variables!$B$27&amp;" in Canada"</f>
        <v>Sales to end users in Canada</v>
      </c>
      <c r="P32" s="151" t="str">
        <f>"Ventes aux "&amp;Variables!$C$27&amp;" au Canada"</f>
        <v>Ventes aux utilisateurs finals au Canada</v>
      </c>
    </row>
    <row r="33" spans="1:16" s="151" customFormat="1" ht="14.1" customHeight="1" x14ac:dyDescent="0.3">
      <c r="A33" s="249"/>
      <c r="B33" s="776"/>
      <c r="C33" s="777"/>
      <c r="D33" s="777"/>
      <c r="E33" s="770" t="str">
        <f>IF(Intro!G$21="English","net delivered selling value (CAD)","valeur de vente nette rendue (CAD)")</f>
        <v>net delivered selling value (CAD)</v>
      </c>
      <c r="F33" s="771"/>
      <c r="G33" s="319"/>
      <c r="H33" s="319"/>
      <c r="I33" s="319"/>
      <c r="J33" s="319"/>
      <c r="K33" s="319"/>
      <c r="L33" s="324"/>
    </row>
    <row r="34" spans="1:16" s="151" customFormat="1" ht="15" customHeight="1" thickBot="1" x14ac:dyDescent="0.35">
      <c r="A34" s="249"/>
      <c r="B34" s="778"/>
      <c r="C34" s="779"/>
      <c r="D34" s="779"/>
      <c r="E34" s="772" t="str">
        <f>"$ / "&amp;IF(Intro!$G$21="English",Variables!$B$24,Variables!$C$24)</f>
        <v>$ / tonne</v>
      </c>
      <c r="F34" s="773"/>
      <c r="G34" s="321" t="str">
        <f>IF(G32=0,"-",G33/G32)</f>
        <v>-</v>
      </c>
      <c r="H34" s="321" t="str">
        <f>IF(H32=0,"-",H33/H32)</f>
        <v>-</v>
      </c>
      <c r="I34" s="321" t="str">
        <f>IF(I32=0,"-",I33/I32)</f>
        <v>-</v>
      </c>
      <c r="J34" s="321" t="str">
        <f>IF(J32=0,"-",J33/J32)</f>
        <v>-</v>
      </c>
      <c r="K34" s="321" t="str">
        <f>IF(K32=0,"-",K33/K32)</f>
        <v>-</v>
      </c>
      <c r="L34" s="324"/>
    </row>
    <row r="35" spans="1:16" s="151" customFormat="1" ht="15" customHeight="1" thickBot="1" x14ac:dyDescent="0.35">
      <c r="A35" s="249"/>
      <c r="B35" s="765" t="str">
        <f>IF(Intro!$G$21="English",O35,P35)</f>
        <v>DISCRETE PLATE - Seconds</v>
      </c>
      <c r="C35" s="766"/>
      <c r="D35" s="766"/>
      <c r="E35" s="766"/>
      <c r="F35" s="766"/>
      <c r="G35" s="766"/>
      <c r="H35" s="766"/>
      <c r="I35" s="766"/>
      <c r="J35" s="766"/>
      <c r="K35" s="767"/>
      <c r="L35" s="324"/>
      <c r="O35" s="164" t="s">
        <v>731</v>
      </c>
      <c r="P35" s="150" t="s">
        <v>778</v>
      </c>
    </row>
    <row r="36" spans="1:16" s="151" customFormat="1" ht="15" customHeight="1" x14ac:dyDescent="0.3">
      <c r="A36" s="249"/>
      <c r="B36" s="774" t="str">
        <f>IF(Intro!$G$21="English",O36,P36)</f>
        <v>Sales to distributors - service centres in Canada</v>
      </c>
      <c r="C36" s="775"/>
      <c r="D36" s="775"/>
      <c r="E36" s="780" t="str">
        <f>IF(Intro!$G$21="English",Variables!$B$23,Variables!$C$23)</f>
        <v>tonnes</v>
      </c>
      <c r="F36" s="781"/>
      <c r="G36" s="317"/>
      <c r="H36" s="317"/>
      <c r="I36" s="317"/>
      <c r="J36" s="317"/>
      <c r="K36" s="317"/>
      <c r="L36" s="324"/>
      <c r="O36" s="151" t="str">
        <f>"Sales to "&amp;Variables!$B$26&amp;" in Canada"</f>
        <v>Sales to distributors - service centres in Canada</v>
      </c>
      <c r="P36" s="151" t="str">
        <f>"Ventes aux "&amp;Variables!$C$26&amp;" au Canada"</f>
        <v>Ventes aux distributeurs - centres de service au Canada</v>
      </c>
    </row>
    <row r="37" spans="1:16" s="151" customFormat="1" ht="15" customHeight="1" x14ac:dyDescent="0.3">
      <c r="A37" s="249"/>
      <c r="B37" s="776"/>
      <c r="C37" s="777"/>
      <c r="D37" s="777"/>
      <c r="E37" s="770" t="str">
        <f>IF(Intro!G$21="English","net delivered selling value (CAD)","valeur de vente nette rendue (CAD)")</f>
        <v>net delivered selling value (CAD)</v>
      </c>
      <c r="F37" s="771"/>
      <c r="G37" s="319"/>
      <c r="H37" s="319"/>
      <c r="I37" s="319"/>
      <c r="J37" s="319"/>
      <c r="K37" s="319"/>
      <c r="L37" s="324"/>
    </row>
    <row r="38" spans="1:16" s="151" customFormat="1" ht="15" customHeight="1" thickBot="1" x14ac:dyDescent="0.35">
      <c r="A38" s="249"/>
      <c r="B38" s="778"/>
      <c r="C38" s="779"/>
      <c r="D38" s="779"/>
      <c r="E38" s="772" t="str">
        <f>"$ / "&amp;IF(Intro!$G$21="English",Variables!$B$24,Variables!$C$24)</f>
        <v>$ / tonne</v>
      </c>
      <c r="F38" s="773"/>
      <c r="G38" s="321" t="str">
        <f>IF(G36=0,"-",G37/G36)</f>
        <v>-</v>
      </c>
      <c r="H38" s="321" t="str">
        <f>IF(H36=0,"-",H37/H36)</f>
        <v>-</v>
      </c>
      <c r="I38" s="321" t="str">
        <f>IF(I36=0,"-",I37/I36)</f>
        <v>-</v>
      </c>
      <c r="J38" s="321" t="str">
        <f>IF(J36=0,"-",J37/J36)</f>
        <v>-</v>
      </c>
      <c r="K38" s="321" t="str">
        <f>IF(K36=0,"-",K37/K36)</f>
        <v>-</v>
      </c>
      <c r="L38" s="324"/>
    </row>
    <row r="39" spans="1:16" s="151" customFormat="1" ht="15" customHeight="1" x14ac:dyDescent="0.3">
      <c r="A39" s="249"/>
      <c r="B39" s="774" t="str">
        <f>IF(Intro!$G$21="English",O39,P39)</f>
        <v>Sales to end users in Canada</v>
      </c>
      <c r="C39" s="775"/>
      <c r="D39" s="775"/>
      <c r="E39" s="780" t="str">
        <f>IF(Intro!$G$21="English",Variables!$B$23,Variables!$C$23)</f>
        <v>tonnes</v>
      </c>
      <c r="F39" s="781"/>
      <c r="G39" s="317"/>
      <c r="H39" s="317"/>
      <c r="I39" s="317"/>
      <c r="J39" s="317"/>
      <c r="K39" s="317"/>
      <c r="L39" s="324"/>
      <c r="O39" s="151" t="str">
        <f>"Sales to "&amp;Variables!$B$27&amp;" in Canada"</f>
        <v>Sales to end users in Canada</v>
      </c>
      <c r="P39" s="151" t="str">
        <f>"Ventes aux "&amp;Variables!$C$27&amp;" au Canada"</f>
        <v>Ventes aux utilisateurs finals au Canada</v>
      </c>
    </row>
    <row r="40" spans="1:16" s="151" customFormat="1" ht="15" customHeight="1" x14ac:dyDescent="0.3">
      <c r="A40" s="249"/>
      <c r="B40" s="776"/>
      <c r="C40" s="777"/>
      <c r="D40" s="777"/>
      <c r="E40" s="770" t="str">
        <f>IF(Intro!G$21="English","net delivered selling value (CAD)","valeur de vente nette rendue (CAD)")</f>
        <v>net delivered selling value (CAD)</v>
      </c>
      <c r="F40" s="771"/>
      <c r="G40" s="319"/>
      <c r="H40" s="319"/>
      <c r="I40" s="319"/>
      <c r="J40" s="319"/>
      <c r="K40" s="319"/>
      <c r="L40" s="324"/>
    </row>
    <row r="41" spans="1:16" s="151" customFormat="1" ht="15" customHeight="1" thickBot="1" x14ac:dyDescent="0.35">
      <c r="A41" s="249"/>
      <c r="B41" s="778"/>
      <c r="C41" s="779"/>
      <c r="D41" s="779"/>
      <c r="E41" s="772" t="str">
        <f>"$ / "&amp;IF(Intro!$G$21="English",Variables!$B$24,Variables!$C$24)</f>
        <v>$ / tonne</v>
      </c>
      <c r="F41" s="773"/>
      <c r="G41" s="321" t="str">
        <f>IF(G39=0,"-",G40/G39)</f>
        <v>-</v>
      </c>
      <c r="H41" s="321" t="str">
        <f>IF(H39=0,"-",H40/H39)</f>
        <v>-</v>
      </c>
      <c r="I41" s="321" t="str">
        <f>IF(I39=0,"-",I40/I39)</f>
        <v>-</v>
      </c>
      <c r="J41" s="321" t="str">
        <f>IF(J39=0,"-",J40/J39)</f>
        <v>-</v>
      </c>
      <c r="K41" s="321" t="str">
        <f>IF(K39=0,"-",K40/K39)</f>
        <v>-</v>
      </c>
      <c r="L41" s="324"/>
    </row>
    <row r="42" spans="1:16" s="151" customFormat="1" ht="15" customHeight="1" x14ac:dyDescent="0.3">
      <c r="A42" s="249"/>
      <c r="B42" s="372"/>
      <c r="C42" s="373"/>
      <c r="D42" s="371"/>
      <c r="E42" s="371"/>
      <c r="F42" s="28"/>
      <c r="G42" s="29"/>
      <c r="H42" s="29"/>
      <c r="I42" s="29"/>
      <c r="J42" s="29"/>
      <c r="K42" s="29"/>
      <c r="L42" s="30"/>
    </row>
    <row r="43" spans="1:16" s="151" customFormat="1" ht="15" customHeight="1" thickBot="1" x14ac:dyDescent="0.35">
      <c r="A43" s="249"/>
      <c r="B43" s="801" t="str">
        <f>IF(Intro!$G$21="English",O43,P43)</f>
        <v>CUT-TO-LENGTH PLATE FROM COIL - Primes</v>
      </c>
      <c r="C43" s="802"/>
      <c r="D43" s="802"/>
      <c r="E43" s="802"/>
      <c r="F43" s="802"/>
      <c r="G43" s="802"/>
      <c r="H43" s="802"/>
      <c r="I43" s="802"/>
      <c r="J43" s="802"/>
      <c r="K43" s="803"/>
      <c r="L43" s="324"/>
      <c r="O43" s="164" t="s">
        <v>779</v>
      </c>
      <c r="P43" s="150" t="s">
        <v>780</v>
      </c>
    </row>
    <row r="44" spans="1:16" s="151" customFormat="1" ht="15" customHeight="1" x14ac:dyDescent="0.3">
      <c r="A44" s="249"/>
      <c r="B44" s="774" t="str">
        <f>IF(Intro!$G$21="English",O44,P44)</f>
        <v>Sales to distributors - service centres in Canada</v>
      </c>
      <c r="C44" s="775"/>
      <c r="D44" s="775"/>
      <c r="E44" s="780" t="str">
        <f>IF(Intro!$G$21="English",Variables!$B$23,Variables!$C$23)</f>
        <v>tonnes</v>
      </c>
      <c r="F44" s="781"/>
      <c r="G44" s="317"/>
      <c r="H44" s="317"/>
      <c r="I44" s="317"/>
      <c r="J44" s="317"/>
      <c r="K44" s="317"/>
      <c r="L44" s="324"/>
      <c r="O44" s="151" t="str">
        <f>"Sales to "&amp;Variables!$B$26&amp;" in Canada"</f>
        <v>Sales to distributors - service centres in Canada</v>
      </c>
      <c r="P44" s="151" t="str">
        <f>"Ventes aux "&amp;Variables!$C$26&amp;" au Canada"</f>
        <v>Ventes aux distributeurs - centres de service au Canada</v>
      </c>
    </row>
    <row r="45" spans="1:16" s="151" customFormat="1" ht="15" customHeight="1" x14ac:dyDescent="0.3">
      <c r="A45" s="249"/>
      <c r="B45" s="776"/>
      <c r="C45" s="777"/>
      <c r="D45" s="777"/>
      <c r="E45" s="770" t="str">
        <f>IF(Intro!G$21="English","net delivered selling value (CAD)","valeur de vente nette rendue (CAD)")</f>
        <v>net delivered selling value (CAD)</v>
      </c>
      <c r="F45" s="771"/>
      <c r="G45" s="319"/>
      <c r="H45" s="319"/>
      <c r="I45" s="319"/>
      <c r="J45" s="319"/>
      <c r="K45" s="319"/>
      <c r="L45" s="324"/>
    </row>
    <row r="46" spans="1:16" s="151" customFormat="1" ht="15" customHeight="1" thickBot="1" x14ac:dyDescent="0.35">
      <c r="A46" s="249"/>
      <c r="B46" s="778"/>
      <c r="C46" s="779"/>
      <c r="D46" s="779"/>
      <c r="E46" s="772" t="str">
        <f>"$ / "&amp;IF(Intro!$G$21="English",Variables!$B$24,Variables!$C$24)</f>
        <v>$ / tonne</v>
      </c>
      <c r="F46" s="773"/>
      <c r="G46" s="321" t="str">
        <f>IF(G44=0,"-",G45/G44)</f>
        <v>-</v>
      </c>
      <c r="H46" s="321" t="str">
        <f>IF(H44=0,"-",H45/H44)</f>
        <v>-</v>
      </c>
      <c r="I46" s="321" t="str">
        <f>IF(I44=0,"-",I45/I44)</f>
        <v>-</v>
      </c>
      <c r="J46" s="321" t="str">
        <f>IF(J44=0,"-",J45/J44)</f>
        <v>-</v>
      </c>
      <c r="K46" s="321" t="str">
        <f>IF(K44=0,"-",K45/K44)</f>
        <v>-</v>
      </c>
      <c r="L46" s="324"/>
    </row>
    <row r="47" spans="1:16" s="151" customFormat="1" ht="15" customHeight="1" x14ac:dyDescent="0.3">
      <c r="A47" s="249"/>
      <c r="B47" s="774" t="str">
        <f>IF(Intro!$G$21="English",O47,P47)</f>
        <v>Sales to end users in Canada</v>
      </c>
      <c r="C47" s="775"/>
      <c r="D47" s="775"/>
      <c r="E47" s="780" t="str">
        <f>IF(Intro!$G$21="English",Variables!$B$23,Variables!$C$23)</f>
        <v>tonnes</v>
      </c>
      <c r="F47" s="781"/>
      <c r="G47" s="317"/>
      <c r="H47" s="317"/>
      <c r="I47" s="317"/>
      <c r="J47" s="317"/>
      <c r="K47" s="317"/>
      <c r="L47" s="324"/>
      <c r="O47" s="151" t="str">
        <f>"Sales to "&amp;Variables!$B$27&amp;" in Canada"</f>
        <v>Sales to end users in Canada</v>
      </c>
      <c r="P47" s="151" t="str">
        <f>"Ventes aux "&amp;Variables!$C$27&amp;" au Canada"</f>
        <v>Ventes aux utilisateurs finals au Canada</v>
      </c>
    </row>
    <row r="48" spans="1:16" s="151" customFormat="1" ht="15" customHeight="1" x14ac:dyDescent="0.3">
      <c r="A48" s="249"/>
      <c r="B48" s="776"/>
      <c r="C48" s="777"/>
      <c r="D48" s="777"/>
      <c r="E48" s="770" t="str">
        <f>IF(Intro!G$21="English","net delivered selling value (CAD)","valeur de vente nette rendue (CAD)")</f>
        <v>net delivered selling value (CAD)</v>
      </c>
      <c r="F48" s="771"/>
      <c r="G48" s="319"/>
      <c r="H48" s="319"/>
      <c r="I48" s="319"/>
      <c r="J48" s="319"/>
      <c r="K48" s="319"/>
      <c r="L48" s="324"/>
    </row>
    <row r="49" spans="1:17" s="151" customFormat="1" ht="15" customHeight="1" thickBot="1" x14ac:dyDescent="0.35">
      <c r="A49" s="249"/>
      <c r="B49" s="778"/>
      <c r="C49" s="779"/>
      <c r="D49" s="779"/>
      <c r="E49" s="772" t="str">
        <f>"$ / "&amp;IF(Intro!$G$21="English",Variables!$B$24,Variables!$C$24)</f>
        <v>$ / tonne</v>
      </c>
      <c r="F49" s="773"/>
      <c r="G49" s="321" t="str">
        <f>IF(G47=0,"-",G48/G47)</f>
        <v>-</v>
      </c>
      <c r="H49" s="321" t="str">
        <f>IF(H47=0,"-",H48/H47)</f>
        <v>-</v>
      </c>
      <c r="I49" s="321" t="str">
        <f>IF(I47=0,"-",I48/I47)</f>
        <v>-</v>
      </c>
      <c r="J49" s="321" t="str">
        <f>IF(J47=0,"-",J48/J47)</f>
        <v>-</v>
      </c>
      <c r="K49" s="321" t="str">
        <f>IF(K47=0,"-",K48/K47)</f>
        <v>-</v>
      </c>
      <c r="L49" s="324"/>
    </row>
    <row r="50" spans="1:17" s="151" customFormat="1" ht="15" customHeight="1" thickBot="1" x14ac:dyDescent="0.35">
      <c r="A50" s="249"/>
      <c r="B50" s="765" t="str">
        <f>IF(Intro!$G$21="English",O50,P50)</f>
        <v>CUT-TO-LENGTH PLATE FROM COIL - Seconds</v>
      </c>
      <c r="C50" s="766"/>
      <c r="D50" s="766"/>
      <c r="E50" s="766"/>
      <c r="F50" s="766"/>
      <c r="G50" s="766"/>
      <c r="H50" s="766"/>
      <c r="I50" s="766"/>
      <c r="J50" s="766"/>
      <c r="K50" s="767"/>
      <c r="L50" s="324"/>
      <c r="O50" s="164" t="s">
        <v>732</v>
      </c>
      <c r="P50" s="150" t="s">
        <v>781</v>
      </c>
    </row>
    <row r="51" spans="1:17" s="151" customFormat="1" ht="15" customHeight="1" x14ac:dyDescent="0.3">
      <c r="A51" s="249"/>
      <c r="B51" s="774" t="str">
        <f>IF(Intro!$G$21="English",O51,P51)</f>
        <v>Sales to distributors - service centres in Canada</v>
      </c>
      <c r="C51" s="775"/>
      <c r="D51" s="775"/>
      <c r="E51" s="780" t="str">
        <f>IF(Intro!$G$21="English",Variables!$B$23,Variables!$C$23)</f>
        <v>tonnes</v>
      </c>
      <c r="F51" s="781"/>
      <c r="G51" s="317"/>
      <c r="H51" s="317"/>
      <c r="I51" s="317"/>
      <c r="J51" s="317"/>
      <c r="K51" s="317"/>
      <c r="L51" s="324"/>
      <c r="O51" s="151" t="str">
        <f>"Sales to "&amp;Variables!$B$26&amp;" in Canada"</f>
        <v>Sales to distributors - service centres in Canada</v>
      </c>
      <c r="P51" s="151" t="str">
        <f>"Ventes aux "&amp;Variables!$C$26&amp;" au Canada"</f>
        <v>Ventes aux distributeurs - centres de service au Canada</v>
      </c>
    </row>
    <row r="52" spans="1:17" s="151" customFormat="1" ht="15" customHeight="1" x14ac:dyDescent="0.3">
      <c r="A52" s="249"/>
      <c r="B52" s="776"/>
      <c r="C52" s="777"/>
      <c r="D52" s="777"/>
      <c r="E52" s="770" t="str">
        <f>IF(Intro!G$21="English","net delivered selling value (CAD)","valeur de vente nette rendue (CAD)")</f>
        <v>net delivered selling value (CAD)</v>
      </c>
      <c r="F52" s="771"/>
      <c r="G52" s="319"/>
      <c r="H52" s="319"/>
      <c r="I52" s="319"/>
      <c r="J52" s="319"/>
      <c r="K52" s="319"/>
      <c r="L52" s="324"/>
    </row>
    <row r="53" spans="1:17" s="151" customFormat="1" ht="15" customHeight="1" thickBot="1" x14ac:dyDescent="0.35">
      <c r="A53" s="249"/>
      <c r="B53" s="778"/>
      <c r="C53" s="779"/>
      <c r="D53" s="779"/>
      <c r="E53" s="772" t="str">
        <f>"$ / "&amp;IF(Intro!$G$21="English",Variables!$B$24,Variables!$C$24)</f>
        <v>$ / tonne</v>
      </c>
      <c r="F53" s="773"/>
      <c r="G53" s="321" t="str">
        <f>IF(G51=0,"-",G52/G51)</f>
        <v>-</v>
      </c>
      <c r="H53" s="321" t="str">
        <f>IF(H51=0,"-",H52/H51)</f>
        <v>-</v>
      </c>
      <c r="I53" s="321" t="str">
        <f>IF(I51=0,"-",I52/I51)</f>
        <v>-</v>
      </c>
      <c r="J53" s="321" t="str">
        <f>IF(J51=0,"-",J52/J51)</f>
        <v>-</v>
      </c>
      <c r="K53" s="321" t="str">
        <f>IF(K51=0,"-",K52/K51)</f>
        <v>-</v>
      </c>
      <c r="L53" s="324"/>
    </row>
    <row r="54" spans="1:17" s="151" customFormat="1" ht="15" customHeight="1" x14ac:dyDescent="0.3">
      <c r="A54" s="249"/>
      <c r="B54" s="774" t="str">
        <f>IF(Intro!$G$21="English",O54,P54)</f>
        <v>Sales to end users in Canada</v>
      </c>
      <c r="C54" s="775"/>
      <c r="D54" s="775"/>
      <c r="E54" s="780" t="str">
        <f>IF(Intro!$G$21="English",Variables!$B$23,Variables!$C$23)</f>
        <v>tonnes</v>
      </c>
      <c r="F54" s="781"/>
      <c r="G54" s="317"/>
      <c r="H54" s="317"/>
      <c r="I54" s="317"/>
      <c r="J54" s="317"/>
      <c r="K54" s="317"/>
      <c r="L54" s="324"/>
      <c r="O54" s="151" t="str">
        <f>"Sales to "&amp;Variables!$B$27&amp;" in Canada"</f>
        <v>Sales to end users in Canada</v>
      </c>
      <c r="P54" s="151" t="str">
        <f>"Ventes aux "&amp;Variables!$C$27&amp;" au Canada"</f>
        <v>Ventes aux utilisateurs finals au Canada</v>
      </c>
    </row>
    <row r="55" spans="1:17" s="151" customFormat="1" ht="15" customHeight="1" x14ac:dyDescent="0.3">
      <c r="A55" s="249"/>
      <c r="B55" s="776"/>
      <c r="C55" s="777"/>
      <c r="D55" s="777"/>
      <c r="E55" s="770" t="str">
        <f>IF(Intro!G$21="English","net delivered selling value (CAD)","valeur de vente nette rendue (CAD)")</f>
        <v>net delivered selling value (CAD)</v>
      </c>
      <c r="F55" s="771"/>
      <c r="G55" s="319"/>
      <c r="H55" s="319"/>
      <c r="I55" s="319"/>
      <c r="J55" s="319"/>
      <c r="K55" s="319"/>
      <c r="L55" s="324"/>
    </row>
    <row r="56" spans="1:17" s="151" customFormat="1" ht="15" customHeight="1" thickBot="1" x14ac:dyDescent="0.35">
      <c r="A56" s="249"/>
      <c r="B56" s="778"/>
      <c r="C56" s="779"/>
      <c r="D56" s="779"/>
      <c r="E56" s="772" t="str">
        <f>"$ / "&amp;IF(Intro!$G$21="English",Variables!$B$24,Variables!$C$24)</f>
        <v>$ / tonne</v>
      </c>
      <c r="F56" s="773"/>
      <c r="G56" s="321" t="str">
        <f>IF(G54=0,"-",G55/G54)</f>
        <v>-</v>
      </c>
      <c r="H56" s="321" t="str">
        <f>IF(H54=0,"-",H55/H54)</f>
        <v>-</v>
      </c>
      <c r="I56" s="321" t="str">
        <f>IF(I54=0,"-",I55/I54)</f>
        <v>-</v>
      </c>
      <c r="J56" s="321" t="str">
        <f>IF(J54=0,"-",J55/J54)</f>
        <v>-</v>
      </c>
      <c r="K56" s="321" t="str">
        <f>IF(K54=0,"-",K55/K54)</f>
        <v>-</v>
      </c>
      <c r="L56" s="324"/>
    </row>
    <row r="57" spans="1:17" s="151" customFormat="1" ht="15" customHeight="1" x14ac:dyDescent="0.3">
      <c r="A57" s="249"/>
      <c r="B57" s="372"/>
      <c r="C57" s="373"/>
      <c r="D57" s="371"/>
      <c r="E57" s="371"/>
      <c r="F57" s="28"/>
      <c r="G57" s="29"/>
      <c r="H57" s="29"/>
      <c r="I57" s="29"/>
      <c r="J57" s="29"/>
      <c r="K57" s="29"/>
      <c r="L57" s="30"/>
    </row>
    <row r="58" spans="1:17" s="151" customFormat="1" ht="15" customHeight="1" thickBot="1" x14ac:dyDescent="0.35">
      <c r="A58" s="249"/>
      <c r="B58" s="765" t="str">
        <f>IF(Intro!$G$21="English",O58,P58)</f>
        <v>TOTAL SALES IN CANADA</v>
      </c>
      <c r="C58" s="766"/>
      <c r="D58" s="766"/>
      <c r="E58" s="766"/>
      <c r="F58" s="766"/>
      <c r="G58" s="766"/>
      <c r="H58" s="766"/>
      <c r="I58" s="766"/>
      <c r="J58" s="766"/>
      <c r="K58" s="767"/>
      <c r="L58" s="324"/>
      <c r="O58" s="164" t="s">
        <v>733</v>
      </c>
      <c r="P58" s="150" t="s">
        <v>734</v>
      </c>
      <c r="Q58" s="362"/>
    </row>
    <row r="59" spans="1:17" s="151" customFormat="1" ht="15" customHeight="1" thickBot="1" x14ac:dyDescent="0.35">
      <c r="A59" s="249"/>
      <c r="B59" s="774" t="str">
        <f>IF(Intro!$G$21="English",O59,P59)</f>
        <v>Sales to distributors - service centres in Canada</v>
      </c>
      <c r="C59" s="775"/>
      <c r="D59" s="775"/>
      <c r="E59" s="780" t="str">
        <f>IF(Intro!$G$21="English",Variables!$B$23,Variables!$C$23)</f>
        <v>tonnes</v>
      </c>
      <c r="F59" s="781"/>
      <c r="G59" s="321">
        <f>G29+G36+G44+G51</f>
        <v>0</v>
      </c>
      <c r="H59" s="321">
        <f t="shared" ref="H59:K59" si="0">H29+H36+H44+H51</f>
        <v>0</v>
      </c>
      <c r="I59" s="321">
        <f t="shared" si="0"/>
        <v>0</v>
      </c>
      <c r="J59" s="321">
        <f t="shared" si="0"/>
        <v>0</v>
      </c>
      <c r="K59" s="321">
        <f t="shared" si="0"/>
        <v>0</v>
      </c>
      <c r="L59" s="324"/>
      <c r="O59" s="151" t="str">
        <f>"Sales to "&amp;Variables!$B$26&amp;" in Canada"</f>
        <v>Sales to distributors - service centres in Canada</v>
      </c>
      <c r="P59" s="151" t="str">
        <f>"Ventes aux "&amp;Variables!$C$26&amp;" au Canada"</f>
        <v>Ventes aux distributeurs - centres de service au Canada</v>
      </c>
    </row>
    <row r="60" spans="1:17" s="151" customFormat="1" ht="15" customHeight="1" thickBot="1" x14ac:dyDescent="0.35">
      <c r="A60" s="249"/>
      <c r="B60" s="776"/>
      <c r="C60" s="777"/>
      <c r="D60" s="777"/>
      <c r="E60" s="770" t="str">
        <f>IF(Intro!G$21="English","net delivered selling value (CAD)","valeur de vente nette rendue (CAD)")</f>
        <v>net delivered selling value (CAD)</v>
      </c>
      <c r="F60" s="771"/>
      <c r="G60" s="321">
        <f>G30+G37+G45+G52</f>
        <v>0</v>
      </c>
      <c r="H60" s="321">
        <f t="shared" ref="H60:K60" si="1">H30+H37+H45+H52</f>
        <v>0</v>
      </c>
      <c r="I60" s="321">
        <f t="shared" si="1"/>
        <v>0</v>
      </c>
      <c r="J60" s="321">
        <f t="shared" si="1"/>
        <v>0</v>
      </c>
      <c r="K60" s="321">
        <f t="shared" si="1"/>
        <v>0</v>
      </c>
      <c r="L60" s="324"/>
    </row>
    <row r="61" spans="1:17" s="151" customFormat="1" ht="15" customHeight="1" thickBot="1" x14ac:dyDescent="0.35">
      <c r="A61" s="249"/>
      <c r="B61" s="778"/>
      <c r="C61" s="779"/>
      <c r="D61" s="779"/>
      <c r="E61" s="772" t="str">
        <f>"$ / "&amp;IF(Intro!$G$21="English",Variables!$B$24,Variables!$C$24)</f>
        <v>$ / tonne</v>
      </c>
      <c r="F61" s="773"/>
      <c r="G61" s="321" t="str">
        <f>IF(G59=0,"-",G60/G59)</f>
        <v>-</v>
      </c>
      <c r="H61" s="321" t="str">
        <f t="shared" ref="H61:K61" si="2">IF(H59=0,"-",H60/H59)</f>
        <v>-</v>
      </c>
      <c r="I61" s="321" t="str">
        <f t="shared" si="2"/>
        <v>-</v>
      </c>
      <c r="J61" s="321" t="str">
        <f t="shared" si="2"/>
        <v>-</v>
      </c>
      <c r="K61" s="321" t="str">
        <f t="shared" si="2"/>
        <v>-</v>
      </c>
      <c r="L61" s="324"/>
    </row>
    <row r="62" spans="1:17" s="151" customFormat="1" ht="15" customHeight="1" thickBot="1" x14ac:dyDescent="0.35">
      <c r="A62" s="249"/>
      <c r="B62" s="774" t="str">
        <f>IF(Intro!$G$21="English",O62,P62)</f>
        <v>Sales to end users in Canada</v>
      </c>
      <c r="C62" s="775"/>
      <c r="D62" s="775"/>
      <c r="E62" s="780" t="str">
        <f>IF(Intro!$G$21="English",Variables!$B$23,Variables!$C$23)</f>
        <v>tonnes</v>
      </c>
      <c r="F62" s="781"/>
      <c r="G62" s="321">
        <f>G32+G39+G47+G54</f>
        <v>0</v>
      </c>
      <c r="H62" s="321">
        <f t="shared" ref="H62:K62" si="3">H32+H39+H47+H54</f>
        <v>0</v>
      </c>
      <c r="I62" s="321">
        <f t="shared" si="3"/>
        <v>0</v>
      </c>
      <c r="J62" s="321">
        <f t="shared" si="3"/>
        <v>0</v>
      </c>
      <c r="K62" s="321">
        <f t="shared" si="3"/>
        <v>0</v>
      </c>
      <c r="L62" s="324"/>
      <c r="O62" s="151" t="str">
        <f>"Sales to "&amp;Variables!$B$27&amp;" in Canada"</f>
        <v>Sales to end users in Canada</v>
      </c>
      <c r="P62" s="151" t="str">
        <f>"Ventes aux "&amp;Variables!$C$27&amp;" au Canada"</f>
        <v>Ventes aux utilisateurs finals au Canada</v>
      </c>
    </row>
    <row r="63" spans="1:17" s="151" customFormat="1" ht="15" customHeight="1" thickBot="1" x14ac:dyDescent="0.35">
      <c r="A63" s="249"/>
      <c r="B63" s="776"/>
      <c r="C63" s="777"/>
      <c r="D63" s="777"/>
      <c r="E63" s="770" t="str">
        <f>IF(Intro!G$21="English","net delivered selling value (CAD)","valeur de vente nette rendue (CAD)")</f>
        <v>net delivered selling value (CAD)</v>
      </c>
      <c r="F63" s="771"/>
      <c r="G63" s="321">
        <f>G33+G40+G48+G55</f>
        <v>0</v>
      </c>
      <c r="H63" s="321">
        <f t="shared" ref="H63:K63" si="4">H33+H40+H48+H55</f>
        <v>0</v>
      </c>
      <c r="I63" s="321">
        <f t="shared" si="4"/>
        <v>0</v>
      </c>
      <c r="J63" s="321">
        <f t="shared" si="4"/>
        <v>0</v>
      </c>
      <c r="K63" s="321">
        <f t="shared" si="4"/>
        <v>0</v>
      </c>
      <c r="L63" s="324"/>
    </row>
    <row r="64" spans="1:17" s="151" customFormat="1" ht="15" customHeight="1" thickBot="1" x14ac:dyDescent="0.35">
      <c r="A64" s="249"/>
      <c r="B64" s="778"/>
      <c r="C64" s="779"/>
      <c r="D64" s="779"/>
      <c r="E64" s="772" t="str">
        <f>"$ / "&amp;IF(Intro!$G$21="English",Variables!$B$24,Variables!$C$24)</f>
        <v>$ / tonne</v>
      </c>
      <c r="F64" s="773"/>
      <c r="G64" s="321" t="str">
        <f>IF(G62=0,"-",G63/G62)</f>
        <v>-</v>
      </c>
      <c r="H64" s="321" t="str">
        <f>IF(H62=0,"-",H63/H62)</f>
        <v>-</v>
      </c>
      <c r="I64" s="321" t="str">
        <f>IF(I62=0,"-",I63/I62)</f>
        <v>-</v>
      </c>
      <c r="J64" s="321" t="str">
        <f>IF(J62=0,"-",J63/J62)</f>
        <v>-</v>
      </c>
      <c r="K64" s="321" t="str">
        <f>IF(K62=0,"-",K63/K62)</f>
        <v>-</v>
      </c>
      <c r="L64" s="324"/>
    </row>
    <row r="65" spans="1:16" s="151" customFormat="1" ht="15" customHeight="1" thickBot="1" x14ac:dyDescent="0.35">
      <c r="A65" s="249"/>
      <c r="B65" s="774" t="str">
        <f>IF(Intro!$G$21="English",O65,P65)</f>
        <v>Total Sales in Canada</v>
      </c>
      <c r="C65" s="775"/>
      <c r="D65" s="775"/>
      <c r="E65" s="780" t="str">
        <f>IF(Intro!$G$21="English",Variables!$B$23,Variables!$C$23)</f>
        <v>tonnes</v>
      </c>
      <c r="F65" s="781"/>
      <c r="G65" s="321">
        <f>G59+G62</f>
        <v>0</v>
      </c>
      <c r="H65" s="321">
        <f t="shared" ref="H65:K65" si="5">H59+H62</f>
        <v>0</v>
      </c>
      <c r="I65" s="321">
        <f t="shared" si="5"/>
        <v>0</v>
      </c>
      <c r="J65" s="321">
        <f t="shared" si="5"/>
        <v>0</v>
      </c>
      <c r="K65" s="321">
        <f t="shared" si="5"/>
        <v>0</v>
      </c>
      <c r="L65" s="324"/>
      <c r="O65" s="150" t="s">
        <v>735</v>
      </c>
      <c r="P65" s="150" t="s">
        <v>736</v>
      </c>
    </row>
    <row r="66" spans="1:16" s="151" customFormat="1" ht="15" customHeight="1" thickBot="1" x14ac:dyDescent="0.35">
      <c r="A66" s="249"/>
      <c r="B66" s="776"/>
      <c r="C66" s="777"/>
      <c r="D66" s="777"/>
      <c r="E66" s="770" t="str">
        <f>IF(Intro!G$21="English","net delivered selling value (CAD)","valeur de vente nette rendue (CAD)")</f>
        <v>net delivered selling value (CAD)</v>
      </c>
      <c r="F66" s="771"/>
      <c r="G66" s="321">
        <f>G60+G63</f>
        <v>0</v>
      </c>
      <c r="H66" s="321">
        <f t="shared" ref="H66:K66" si="6">H60+H63</f>
        <v>0</v>
      </c>
      <c r="I66" s="321">
        <f t="shared" si="6"/>
        <v>0</v>
      </c>
      <c r="J66" s="321">
        <f t="shared" si="6"/>
        <v>0</v>
      </c>
      <c r="K66" s="321">
        <f t="shared" si="6"/>
        <v>0</v>
      </c>
      <c r="L66" s="324"/>
    </row>
    <row r="67" spans="1:16" s="151" customFormat="1" ht="15" customHeight="1" thickBot="1" x14ac:dyDescent="0.35">
      <c r="A67" s="249"/>
      <c r="B67" s="778"/>
      <c r="C67" s="779"/>
      <c r="D67" s="779"/>
      <c r="E67" s="772" t="str">
        <f>"$ / "&amp;IF(Intro!$G$21="English",Variables!$B$24,Variables!$C$24)</f>
        <v>$ / tonne</v>
      </c>
      <c r="F67" s="773"/>
      <c r="G67" s="321" t="str">
        <f>IF(G65=0,"-",G66/G65)</f>
        <v>-</v>
      </c>
      <c r="H67" s="321" t="str">
        <f>IF(H65=0,"-",H66/H65)</f>
        <v>-</v>
      </c>
      <c r="I67" s="321" t="str">
        <f>IF(I65=0,"-",I66/I65)</f>
        <v>-</v>
      </c>
      <c r="J67" s="321" t="str">
        <f>IF(J65=0,"-",J66/J65)</f>
        <v>-</v>
      </c>
      <c r="K67" s="321" t="str">
        <f>IF(K65=0,"-",K66/K65)</f>
        <v>-</v>
      </c>
      <c r="L67" s="324"/>
    </row>
    <row r="68" spans="1:16" s="151" customFormat="1" ht="14.25" customHeight="1" thickBot="1" x14ac:dyDescent="0.35">
      <c r="A68" s="249"/>
      <c r="B68" s="350"/>
      <c r="C68" s="363"/>
      <c r="D68" s="363"/>
      <c r="E68" s="349"/>
      <c r="F68" s="349"/>
      <c r="G68" s="364"/>
      <c r="H68" s="364"/>
      <c r="I68" s="364"/>
      <c r="J68" s="364"/>
      <c r="K68" s="365"/>
      <c r="L68" s="324"/>
    </row>
    <row r="69" spans="1:16" s="151" customFormat="1" ht="15" customHeight="1" x14ac:dyDescent="0.3">
      <c r="A69" s="249"/>
      <c r="B69" s="774" t="str">
        <f>IF(Intro!$G$21="English",O69,P69)</f>
        <v>Export sales</v>
      </c>
      <c r="C69" s="775"/>
      <c r="D69" s="775"/>
      <c r="E69" s="780" t="str">
        <f>IF(Intro!$G$21="English",Variables!$B$23,Variables!$C$23)</f>
        <v>tonnes</v>
      </c>
      <c r="F69" s="781"/>
      <c r="G69" s="317"/>
      <c r="H69" s="317"/>
      <c r="I69" s="317"/>
      <c r="J69" s="317"/>
      <c r="K69" s="317"/>
      <c r="L69" s="324"/>
      <c r="O69" s="150" t="s">
        <v>484</v>
      </c>
      <c r="P69" s="150" t="s">
        <v>39</v>
      </c>
    </row>
    <row r="70" spans="1:16" s="151" customFormat="1" ht="15" customHeight="1" x14ac:dyDescent="0.3">
      <c r="A70" s="249"/>
      <c r="B70" s="776"/>
      <c r="C70" s="777"/>
      <c r="D70" s="777"/>
      <c r="E70" s="770" t="str">
        <f>IF(Intro!G$21="English","net delivered selling value (CAD)","valeur de vente nette rendue (CAD)")</f>
        <v>net delivered selling value (CAD)</v>
      </c>
      <c r="F70" s="771"/>
      <c r="G70" s="319"/>
      <c r="H70" s="319"/>
      <c r="I70" s="319"/>
      <c r="J70" s="319"/>
      <c r="K70" s="319"/>
      <c r="L70" s="324"/>
    </row>
    <row r="71" spans="1:16" s="151" customFormat="1" ht="15" customHeight="1" thickBot="1" x14ac:dyDescent="0.35">
      <c r="A71" s="249"/>
      <c r="B71" s="778"/>
      <c r="C71" s="779"/>
      <c r="D71" s="779"/>
      <c r="E71" s="772" t="str">
        <f>"$ / "&amp;IF(Intro!$G$21="English",Variables!$B$24,Variables!$C$24)</f>
        <v>$ / tonne</v>
      </c>
      <c r="F71" s="773"/>
      <c r="G71" s="321" t="str">
        <f>IF(G69=0,"-",G70/G69)</f>
        <v>-</v>
      </c>
      <c r="H71" s="321" t="str">
        <f>IF(H69=0,"-",H70/H69)</f>
        <v>-</v>
      </c>
      <c r="I71" s="321" t="str">
        <f>IF(I69=0,"-",I70/I69)</f>
        <v>-</v>
      </c>
      <c r="J71" s="321" t="str">
        <f>IF(J69=0,"-",J70/J69)</f>
        <v>-</v>
      </c>
      <c r="K71" s="321" t="str">
        <f>IF(K69=0,"-",K70/K69)</f>
        <v>-</v>
      </c>
      <c r="L71" s="324"/>
    </row>
    <row r="72" spans="1:16" s="151" customFormat="1" ht="15" customHeight="1" x14ac:dyDescent="0.3">
      <c r="A72" s="249"/>
      <c r="B72" s="774" t="str">
        <f>IF(Intro!$G$21="English",O72,P72)</f>
        <v>Ending inventory - do not include production for internal use or further internal processing</v>
      </c>
      <c r="C72" s="775"/>
      <c r="D72" s="775"/>
      <c r="E72" s="780" t="str">
        <f>IF(Intro!$G$21="English",Variables!$B$23,Variables!$C$23)</f>
        <v>tonnes</v>
      </c>
      <c r="F72" s="781"/>
      <c r="G72" s="317"/>
      <c r="H72" s="317"/>
      <c r="I72" s="317"/>
      <c r="J72" s="317"/>
      <c r="K72" s="317"/>
      <c r="L72" s="324"/>
      <c r="O72" s="150" t="s">
        <v>759</v>
      </c>
      <c r="P72" s="150" t="s">
        <v>760</v>
      </c>
    </row>
    <row r="73" spans="1:16" s="151" customFormat="1" ht="15" customHeight="1" x14ac:dyDescent="0.3">
      <c r="A73" s="249"/>
      <c r="B73" s="776"/>
      <c r="C73" s="777"/>
      <c r="D73" s="777"/>
      <c r="E73" s="782" t="s">
        <v>478</v>
      </c>
      <c r="F73" s="783"/>
      <c r="G73" s="319"/>
      <c r="H73" s="319"/>
      <c r="I73" s="319"/>
      <c r="J73" s="319"/>
      <c r="K73" s="319"/>
      <c r="L73" s="324"/>
    </row>
    <row r="74" spans="1:16" s="151" customFormat="1" ht="15" customHeight="1" thickBot="1" x14ac:dyDescent="0.35">
      <c r="A74" s="249"/>
      <c r="B74" s="778"/>
      <c r="C74" s="779"/>
      <c r="D74" s="779"/>
      <c r="E74" s="772" t="str">
        <f>"$ / "&amp;IF(Intro!$G$21="English",Variables!$B$24,Variables!$C$24)</f>
        <v>$ / tonne</v>
      </c>
      <c r="F74" s="773"/>
      <c r="G74" s="321" t="str">
        <f>IF(G72=0,"-",G73/G72)</f>
        <v>-</v>
      </c>
      <c r="H74" s="321" t="str">
        <f>IF(H72=0,"-",H73/H72)</f>
        <v>-</v>
      </c>
      <c r="I74" s="321" t="str">
        <f>IF(I72=0,"-",I73/I72)</f>
        <v>-</v>
      </c>
      <c r="J74" s="321" t="str">
        <f>IF(J72=0,"-",J73/J72)</f>
        <v>-</v>
      </c>
      <c r="K74" s="321" t="str">
        <f>IF(K72=0,"-",K73/K72)</f>
        <v>-</v>
      </c>
      <c r="L74" s="324"/>
    </row>
    <row r="75" spans="1:16" s="151" customFormat="1" x14ac:dyDescent="0.3">
      <c r="A75" s="249"/>
      <c r="B75" s="244"/>
      <c r="C75" s="245"/>
      <c r="D75" s="245"/>
      <c r="E75" s="245"/>
      <c r="F75" s="245"/>
      <c r="G75" s="245"/>
      <c r="H75" s="245"/>
      <c r="I75" s="245"/>
      <c r="J75" s="245"/>
      <c r="K75" s="245"/>
      <c r="L75" s="246"/>
    </row>
    <row r="76" spans="1:16" s="3" customFormat="1" x14ac:dyDescent="0.3">
      <c r="A76" s="12"/>
      <c r="B76" s="680" t="s">
        <v>19</v>
      </c>
      <c r="C76" s="681"/>
      <c r="D76" s="681"/>
      <c r="E76" s="681"/>
      <c r="F76" s="681"/>
      <c r="G76" s="681"/>
      <c r="H76" s="681"/>
      <c r="I76" s="681"/>
      <c r="J76" s="681"/>
      <c r="K76" s="681"/>
      <c r="L76" s="682"/>
      <c r="M76" s="258"/>
      <c r="O76" s="151"/>
    </row>
    <row r="77" spans="1:16" s="151" customFormat="1" x14ac:dyDescent="0.3">
      <c r="A77" s="249"/>
      <c r="B77" s="208"/>
      <c r="C77" s="202"/>
      <c r="D77" s="202"/>
      <c r="E77" s="202"/>
      <c r="F77" s="202"/>
      <c r="G77" s="202"/>
      <c r="H77" s="202"/>
      <c r="I77" s="202"/>
      <c r="J77" s="202"/>
      <c r="K77" s="202"/>
      <c r="L77" s="203"/>
    </row>
    <row r="78" spans="1:16" s="151" customFormat="1" x14ac:dyDescent="0.3">
      <c r="A78" s="249"/>
      <c r="B78" s="677" t="str">
        <f>IF(Intro!$G$21="English",O78,P78)</f>
        <v>Using data provided in Question 1 on the Pro 1 and Pro 2 tabs, the questionnaire calculates ending inventory as follows:</v>
      </c>
      <c r="C78" s="678"/>
      <c r="D78" s="678" t="e">
        <f>IF(#REF!="English",P78,Q78)</f>
        <v>#REF!</v>
      </c>
      <c r="E78" s="678" t="e">
        <f>IF(#REF!="English",Q78,R78)</f>
        <v>#REF!</v>
      </c>
      <c r="F78" s="678" t="e">
        <f>IF(#REF!="English",R78,S78)</f>
        <v>#REF!</v>
      </c>
      <c r="G78" s="678" t="e">
        <f>IF(#REF!="English",S78,T78)</f>
        <v>#REF!</v>
      </c>
      <c r="H78" s="678" t="e">
        <f>IF(#REF!="English",T78,U78)</f>
        <v>#REF!</v>
      </c>
      <c r="I78" s="678" t="e">
        <f>IF(#REF!="English",U78,V78)</f>
        <v>#REF!</v>
      </c>
      <c r="J78" s="678" t="e">
        <f>IF(#REF!="English",V78,W78)</f>
        <v>#REF!</v>
      </c>
      <c r="K78" s="678" t="e">
        <f>IF(#REF!="English",W78,X78)</f>
        <v>#REF!</v>
      </c>
      <c r="L78" s="679" t="e">
        <f>IF(#REF!="English",X78,Y78)</f>
        <v>#REF!</v>
      </c>
      <c r="O78" t="s">
        <v>623</v>
      </c>
      <c r="P78" s="310" t="s">
        <v>624</v>
      </c>
    </row>
    <row r="79" spans="1:16" s="151" customFormat="1" x14ac:dyDescent="0.3">
      <c r="A79" s="249"/>
      <c r="B79" s="677"/>
      <c r="C79" s="678"/>
      <c r="D79" s="678"/>
      <c r="E79" s="678"/>
      <c r="F79" s="678"/>
      <c r="G79" s="678"/>
      <c r="H79" s="678"/>
      <c r="I79" s="678"/>
      <c r="J79" s="678"/>
      <c r="K79" s="678"/>
      <c r="L79" s="679"/>
    </row>
    <row r="80" spans="1:16" s="10" customFormat="1" x14ac:dyDescent="0.3">
      <c r="A80" s="12"/>
      <c r="B80" s="311"/>
      <c r="C80" s="312"/>
      <c r="D80" s="28"/>
      <c r="G80" s="768">
        <f>Variables!$B$6</f>
        <v>2023</v>
      </c>
      <c r="H80" s="768">
        <f>G80+1</f>
        <v>2024</v>
      </c>
      <c r="I80" s="768">
        <f>H80+1</f>
        <v>2025</v>
      </c>
      <c r="J80" s="768" t="str">
        <f>J23</f>
        <v>Jan-Mar 2025</v>
      </c>
      <c r="K80" s="768" t="str">
        <f>K23</f>
        <v>Jan-Mar 2026</v>
      </c>
      <c r="L80" s="323"/>
      <c r="O80" s="11"/>
    </row>
    <row r="81" spans="1:16" s="10" customFormat="1" x14ac:dyDescent="0.3">
      <c r="A81" s="12"/>
      <c r="B81" s="368"/>
      <c r="C81" s="369"/>
      <c r="D81" s="369"/>
      <c r="E81" s="369"/>
      <c r="G81" s="769"/>
      <c r="H81" s="769"/>
      <c r="I81" s="769"/>
      <c r="J81" s="769"/>
      <c r="K81" s="769"/>
      <c r="L81" s="323"/>
      <c r="O81" s="11"/>
    </row>
    <row r="82" spans="1:16" s="151" customFormat="1" ht="14.1" customHeight="1" x14ac:dyDescent="0.3">
      <c r="A82" s="249"/>
      <c r="B82" s="762" t="str">
        <f>IF(Intro!$G$21="English",O82,P82)</f>
        <v>Calculated ending inventory</v>
      </c>
      <c r="C82" s="763"/>
      <c r="D82" s="763"/>
      <c r="E82" s="764"/>
      <c r="F82" s="370" t="str">
        <f>IF(Intro!$G$21="English",Variables!$B$23,Variables!$C$23)</f>
        <v>tonnes</v>
      </c>
      <c r="G82" s="341">
        <f>G25+'Pro 1'!G84-'Pro 1'!G49-'Pro 1'!G54-'Pro 1'!G67-'Pro 1'!G72-G65-G69</f>
        <v>0</v>
      </c>
      <c r="H82" s="341">
        <f>H25+'Pro 1'!H84-'Pro 1'!H49-'Pro 1'!H54-'Pro 1'!H67-'Pro 1'!H72-H65-H69</f>
        <v>0</v>
      </c>
      <c r="I82" s="341">
        <f>I25+'Pro 1'!I84-'Pro 1'!I49-'Pro 1'!I54-'Pro 1'!I67-'Pro 1'!I72-I65-I69</f>
        <v>0</v>
      </c>
      <c r="J82" s="341">
        <f>J25+'Pro 1'!J84-'Pro 1'!J49-'Pro 1'!J54-'Pro 1'!J67-'Pro 1'!J72-J65-J69</f>
        <v>0</v>
      </c>
      <c r="K82" s="341">
        <f>K25+'Pro 1'!K84-'Pro 1'!K49-'Pro 1'!K54-'Pro 1'!K67-'Pro 1'!K72-K65-K69</f>
        <v>0</v>
      </c>
      <c r="L82" s="324"/>
      <c r="O82" s="151" t="s">
        <v>661</v>
      </c>
      <c r="P82" s="151" t="s">
        <v>660</v>
      </c>
    </row>
    <row r="83" spans="1:16" s="151" customFormat="1" ht="14.1" customHeight="1" x14ac:dyDescent="0.3">
      <c r="A83" s="249"/>
      <c r="B83" s="786" t="str">
        <f>IF(Intro!$G$21="English",O83,P83)</f>
        <v>Difference between the reported ending inventory in Question 1 above and the calculated ending inventory</v>
      </c>
      <c r="C83" s="786"/>
      <c r="D83" s="786"/>
      <c r="E83" s="786"/>
      <c r="F83" s="792" t="str">
        <f>IF(Intro!$G$21="English",Variables!$B$23,Variables!$C$23)</f>
        <v>tonnes</v>
      </c>
      <c r="G83" s="799">
        <f>G72-G82</f>
        <v>0</v>
      </c>
      <c r="H83" s="790">
        <f>H72-H82</f>
        <v>0</v>
      </c>
      <c r="I83" s="790">
        <f>I72-I82</f>
        <v>0</v>
      </c>
      <c r="J83" s="790">
        <f>J72-J82</f>
        <v>0</v>
      </c>
      <c r="K83" s="790">
        <f>K72-K82</f>
        <v>0</v>
      </c>
      <c r="L83" s="324"/>
      <c r="O83" s="151" t="s">
        <v>662</v>
      </c>
      <c r="P83" s="151" t="s">
        <v>663</v>
      </c>
    </row>
    <row r="84" spans="1:16" s="151" customFormat="1" x14ac:dyDescent="0.3">
      <c r="A84" s="249"/>
      <c r="B84" s="786"/>
      <c r="C84" s="786"/>
      <c r="D84" s="786"/>
      <c r="E84" s="786"/>
      <c r="F84" s="792"/>
      <c r="G84" s="800"/>
      <c r="H84" s="791"/>
      <c r="I84" s="791"/>
      <c r="J84" s="791"/>
      <c r="K84" s="791"/>
      <c r="L84" s="324"/>
    </row>
    <row r="85" spans="1:16" s="151" customFormat="1" x14ac:dyDescent="0.3">
      <c r="A85" s="249"/>
      <c r="B85" s="208"/>
      <c r="C85" s="202"/>
      <c r="D85" s="202"/>
      <c r="E85" s="202"/>
      <c r="F85" s="202"/>
      <c r="G85" s="202"/>
      <c r="H85" s="202"/>
      <c r="I85" s="202"/>
      <c r="J85" s="202"/>
      <c r="K85" s="202"/>
      <c r="L85" s="203"/>
    </row>
    <row r="86" spans="1:16" s="151" customFormat="1" x14ac:dyDescent="0.3">
      <c r="A86" s="249"/>
      <c r="B86" s="677" t="str">
        <f>IF(Intro!$G$21="English",O86,P86)</f>
        <v>If the volume of ending inventory in Question 1 on the Pro 2 tab differs from the calculated ending inventory, explain why there is a difference.</v>
      </c>
      <c r="C86" s="678"/>
      <c r="D86" s="678"/>
      <c r="E86" s="678"/>
      <c r="F86" s="678"/>
      <c r="G86" s="678"/>
      <c r="H86" s="678"/>
      <c r="I86" s="678"/>
      <c r="J86" s="678"/>
      <c r="K86" s="678"/>
      <c r="L86" s="679"/>
      <c r="O86" s="20" t="s">
        <v>290</v>
      </c>
      <c r="P86" s="151" t="s">
        <v>611</v>
      </c>
    </row>
    <row r="87" spans="1:16" s="151" customFormat="1" x14ac:dyDescent="0.3">
      <c r="A87" s="249"/>
      <c r="B87" s="208"/>
      <c r="C87" s="202"/>
      <c r="D87" s="202"/>
      <c r="E87" s="202"/>
      <c r="F87" s="202"/>
      <c r="G87" s="202"/>
      <c r="H87" s="202"/>
      <c r="I87" s="202"/>
      <c r="J87" s="202"/>
      <c r="K87" s="202"/>
      <c r="L87" s="203"/>
    </row>
    <row r="88" spans="1:16" s="3" customFormat="1" x14ac:dyDescent="0.3">
      <c r="A88" s="13"/>
      <c r="B88" s="527"/>
      <c r="C88" s="528"/>
      <c r="D88" s="528"/>
      <c r="E88" s="528"/>
      <c r="F88" s="528"/>
      <c r="G88" s="528"/>
      <c r="H88" s="528"/>
      <c r="I88" s="528"/>
      <c r="J88" s="528"/>
      <c r="K88" s="528"/>
      <c r="L88" s="529"/>
      <c r="M88" s="176"/>
    </row>
    <row r="89" spans="1:16" s="3" customFormat="1" x14ac:dyDescent="0.3">
      <c r="A89" s="13"/>
      <c r="B89" s="527"/>
      <c r="C89" s="528"/>
      <c r="D89" s="528"/>
      <c r="E89" s="528"/>
      <c r="F89" s="528"/>
      <c r="G89" s="528"/>
      <c r="H89" s="528"/>
      <c r="I89" s="528"/>
      <c r="J89" s="528"/>
      <c r="K89" s="528"/>
      <c r="L89" s="529"/>
      <c r="M89" s="176"/>
    </row>
    <row r="90" spans="1:16" s="3" customFormat="1" x14ac:dyDescent="0.3">
      <c r="A90" s="13"/>
      <c r="B90" s="527"/>
      <c r="C90" s="528"/>
      <c r="D90" s="528"/>
      <c r="E90" s="528"/>
      <c r="F90" s="528"/>
      <c r="G90" s="528"/>
      <c r="H90" s="528"/>
      <c r="I90" s="528"/>
      <c r="J90" s="528"/>
      <c r="K90" s="528"/>
      <c r="L90" s="529"/>
      <c r="M90" s="176"/>
    </row>
    <row r="91" spans="1:16" s="3" customFormat="1" x14ac:dyDescent="0.3">
      <c r="A91" s="13"/>
      <c r="B91" s="527"/>
      <c r="C91" s="528"/>
      <c r="D91" s="528"/>
      <c r="E91" s="528"/>
      <c r="F91" s="528"/>
      <c r="G91" s="528"/>
      <c r="H91" s="528"/>
      <c r="I91" s="528"/>
      <c r="J91" s="528"/>
      <c r="K91" s="528"/>
      <c r="L91" s="529"/>
      <c r="M91" s="176"/>
    </row>
    <row r="92" spans="1:16" s="3" customFormat="1" x14ac:dyDescent="0.3">
      <c r="A92" s="13"/>
      <c r="B92" s="527"/>
      <c r="C92" s="528"/>
      <c r="D92" s="528"/>
      <c r="E92" s="528"/>
      <c r="F92" s="528"/>
      <c r="G92" s="528"/>
      <c r="H92" s="528"/>
      <c r="I92" s="528"/>
      <c r="J92" s="528"/>
      <c r="K92" s="528"/>
      <c r="L92" s="529"/>
      <c r="M92" s="176"/>
    </row>
    <row r="93" spans="1:16" s="3" customFormat="1" x14ac:dyDescent="0.3">
      <c r="A93" s="13"/>
      <c r="B93" s="527"/>
      <c r="C93" s="528"/>
      <c r="D93" s="528"/>
      <c r="E93" s="528"/>
      <c r="F93" s="528"/>
      <c r="G93" s="528"/>
      <c r="H93" s="528"/>
      <c r="I93" s="528"/>
      <c r="J93" s="528"/>
      <c r="K93" s="528"/>
      <c r="L93" s="529"/>
      <c r="M93" s="176"/>
    </row>
    <row r="94" spans="1:16" s="3" customFormat="1" x14ac:dyDescent="0.3">
      <c r="A94" s="13"/>
      <c r="B94" s="527"/>
      <c r="C94" s="528"/>
      <c r="D94" s="528"/>
      <c r="E94" s="528"/>
      <c r="F94" s="528"/>
      <c r="G94" s="528"/>
      <c r="H94" s="528"/>
      <c r="I94" s="528"/>
      <c r="J94" s="528"/>
      <c r="K94" s="528"/>
      <c r="L94" s="529"/>
      <c r="M94" s="176"/>
    </row>
    <row r="95" spans="1:16" s="3" customFormat="1" x14ac:dyDescent="0.3">
      <c r="A95" s="13"/>
      <c r="B95" s="527"/>
      <c r="C95" s="528"/>
      <c r="D95" s="528"/>
      <c r="E95" s="528"/>
      <c r="F95" s="528"/>
      <c r="G95" s="528"/>
      <c r="H95" s="528"/>
      <c r="I95" s="528"/>
      <c r="J95" s="528"/>
      <c r="K95" s="528"/>
      <c r="L95" s="529"/>
      <c r="M95" s="176"/>
    </row>
    <row r="96" spans="1:16" s="151" customFormat="1" x14ac:dyDescent="0.3">
      <c r="A96" s="249"/>
      <c r="B96" s="244"/>
      <c r="C96" s="245"/>
      <c r="D96" s="245"/>
      <c r="E96" s="245"/>
      <c r="F96" s="245"/>
      <c r="G96" s="245"/>
      <c r="H96" s="245"/>
      <c r="I96" s="245"/>
      <c r="J96" s="245"/>
      <c r="K96" s="245"/>
      <c r="L96" s="246"/>
    </row>
    <row r="97" spans="1:16" s="3" customFormat="1" x14ac:dyDescent="0.3">
      <c r="A97" s="12"/>
      <c r="B97" s="680" t="s">
        <v>24</v>
      </c>
      <c r="C97" s="681"/>
      <c r="D97" s="681"/>
      <c r="E97" s="681"/>
      <c r="F97" s="681"/>
      <c r="G97" s="681"/>
      <c r="H97" s="681"/>
      <c r="I97" s="681"/>
      <c r="J97" s="681"/>
      <c r="K97" s="681"/>
      <c r="L97" s="682"/>
      <c r="M97" s="258"/>
    </row>
    <row r="98" spans="1:16" s="151" customFormat="1" x14ac:dyDescent="0.3">
      <c r="A98" s="249"/>
      <c r="B98" s="208"/>
      <c r="C98" s="202"/>
      <c r="D98" s="202"/>
      <c r="E98" s="202"/>
      <c r="F98" s="202"/>
      <c r="G98" s="202"/>
      <c r="H98" s="202"/>
      <c r="I98" s="202"/>
      <c r="J98" s="202"/>
      <c r="K98" s="202"/>
      <c r="L98" s="203"/>
    </row>
    <row r="99" spans="1:16" s="151" customFormat="1" x14ac:dyDescent="0.3">
      <c r="A99" s="249"/>
      <c r="B99" s="576" t="str">
        <f>IF(Intro!$G$21="English",O99,P99)</f>
        <v>Describe how your firm determines the value of inventory. Provide any changes in the method of valuation or major write-downs of inventory that have occurred since January 1, 2023.</v>
      </c>
      <c r="C99" s="577"/>
      <c r="D99" s="577"/>
      <c r="E99" s="577"/>
      <c r="F99" s="577"/>
      <c r="G99" s="577"/>
      <c r="H99" s="577"/>
      <c r="I99" s="577"/>
      <c r="J99" s="577"/>
      <c r="K99" s="577"/>
      <c r="L99" s="578"/>
      <c r="O99" s="151"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99" s="151"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100" spans="1:16" s="151" customFormat="1" x14ac:dyDescent="0.3">
      <c r="A100" s="249"/>
      <c r="B100" s="576"/>
      <c r="C100" s="577"/>
      <c r="D100" s="577"/>
      <c r="E100" s="577"/>
      <c r="F100" s="577"/>
      <c r="G100" s="577"/>
      <c r="H100" s="577"/>
      <c r="I100" s="577"/>
      <c r="J100" s="577"/>
      <c r="K100" s="577"/>
      <c r="L100" s="578"/>
    </row>
    <row r="101" spans="1:16" s="151" customFormat="1" x14ac:dyDescent="0.3">
      <c r="A101" s="249"/>
      <c r="B101" s="208"/>
      <c r="C101" s="202"/>
      <c r="D101" s="202"/>
      <c r="E101" s="202"/>
      <c r="F101" s="202"/>
      <c r="G101" s="202"/>
      <c r="H101" s="202"/>
      <c r="I101" s="202"/>
      <c r="J101" s="202"/>
      <c r="K101" s="202"/>
      <c r="L101" s="203"/>
    </row>
    <row r="102" spans="1:16" s="3" customFormat="1" x14ac:dyDescent="0.3">
      <c r="A102" s="13"/>
      <c r="B102" s="527"/>
      <c r="C102" s="528"/>
      <c r="D102" s="528"/>
      <c r="E102" s="528"/>
      <c r="F102" s="528"/>
      <c r="G102" s="528"/>
      <c r="H102" s="528"/>
      <c r="I102" s="528"/>
      <c r="J102" s="528"/>
      <c r="K102" s="528"/>
      <c r="L102" s="529"/>
      <c r="M102" s="176"/>
    </row>
    <row r="103" spans="1:16" s="3" customFormat="1" x14ac:dyDescent="0.3">
      <c r="A103" s="13"/>
      <c r="B103" s="527"/>
      <c r="C103" s="528"/>
      <c r="D103" s="528"/>
      <c r="E103" s="528"/>
      <c r="F103" s="528"/>
      <c r="G103" s="528"/>
      <c r="H103" s="528"/>
      <c r="I103" s="528"/>
      <c r="J103" s="528"/>
      <c r="K103" s="528"/>
      <c r="L103" s="529"/>
      <c r="M103" s="176"/>
    </row>
    <row r="104" spans="1:16" s="3" customFormat="1" x14ac:dyDescent="0.3">
      <c r="A104" s="13"/>
      <c r="B104" s="527"/>
      <c r="C104" s="528"/>
      <c r="D104" s="528"/>
      <c r="E104" s="528"/>
      <c r="F104" s="528"/>
      <c r="G104" s="528"/>
      <c r="H104" s="528"/>
      <c r="I104" s="528"/>
      <c r="J104" s="528"/>
      <c r="K104" s="528"/>
      <c r="L104" s="529"/>
      <c r="M104" s="176"/>
    </row>
    <row r="105" spans="1:16" s="3" customFormat="1" x14ac:dyDescent="0.3">
      <c r="A105" s="13"/>
      <c r="B105" s="527"/>
      <c r="C105" s="528"/>
      <c r="D105" s="528"/>
      <c r="E105" s="528"/>
      <c r="F105" s="528"/>
      <c r="G105" s="528"/>
      <c r="H105" s="528"/>
      <c r="I105" s="528"/>
      <c r="J105" s="528"/>
      <c r="K105" s="528"/>
      <c r="L105" s="529"/>
      <c r="M105" s="176"/>
    </row>
    <row r="106" spans="1:16" s="3" customFormat="1" x14ac:dyDescent="0.3">
      <c r="A106" s="13"/>
      <c r="B106" s="527"/>
      <c r="C106" s="528"/>
      <c r="D106" s="528"/>
      <c r="E106" s="528"/>
      <c r="F106" s="528"/>
      <c r="G106" s="528"/>
      <c r="H106" s="528"/>
      <c r="I106" s="528"/>
      <c r="J106" s="528"/>
      <c r="K106" s="528"/>
      <c r="L106" s="529"/>
      <c r="M106" s="176"/>
    </row>
    <row r="107" spans="1:16" s="3" customFormat="1" x14ac:dyDescent="0.3">
      <c r="A107" s="13"/>
      <c r="B107" s="527"/>
      <c r="C107" s="528"/>
      <c r="D107" s="528"/>
      <c r="E107" s="528"/>
      <c r="F107" s="528"/>
      <c r="G107" s="528"/>
      <c r="H107" s="528"/>
      <c r="I107" s="528"/>
      <c r="J107" s="528"/>
      <c r="K107" s="528"/>
      <c r="L107" s="529"/>
      <c r="M107" s="176"/>
    </row>
    <row r="108" spans="1:16" s="3" customFormat="1" x14ac:dyDescent="0.3">
      <c r="A108" s="13"/>
      <c r="B108" s="527"/>
      <c r="C108" s="528"/>
      <c r="D108" s="528"/>
      <c r="E108" s="528"/>
      <c r="F108" s="528"/>
      <c r="G108" s="528"/>
      <c r="H108" s="528"/>
      <c r="I108" s="528"/>
      <c r="J108" s="528"/>
      <c r="K108" s="528"/>
      <c r="L108" s="529"/>
      <c r="M108" s="176"/>
    </row>
    <row r="109" spans="1:16" s="3" customFormat="1" x14ac:dyDescent="0.3">
      <c r="A109" s="13"/>
      <c r="B109" s="527"/>
      <c r="C109" s="528"/>
      <c r="D109" s="528"/>
      <c r="E109" s="528"/>
      <c r="F109" s="528"/>
      <c r="G109" s="528"/>
      <c r="H109" s="528"/>
      <c r="I109" s="528"/>
      <c r="J109" s="528"/>
      <c r="K109" s="528"/>
      <c r="L109" s="529"/>
      <c r="M109" s="176"/>
    </row>
    <row r="110" spans="1:16" s="151" customFormat="1" x14ac:dyDescent="0.3">
      <c r="A110" s="249"/>
      <c r="B110" s="244"/>
      <c r="C110" s="245"/>
      <c r="D110" s="245"/>
      <c r="E110" s="245"/>
      <c r="F110" s="245"/>
      <c r="G110" s="245"/>
      <c r="H110" s="245"/>
      <c r="I110" s="245"/>
      <c r="J110" s="245"/>
      <c r="K110" s="245"/>
      <c r="L110" s="246"/>
    </row>
    <row r="111" spans="1:16" s="3" customFormat="1" x14ac:dyDescent="0.3">
      <c r="A111" s="12"/>
      <c r="B111" s="680" t="s">
        <v>25</v>
      </c>
      <c r="C111" s="681"/>
      <c r="D111" s="681"/>
      <c r="E111" s="681"/>
      <c r="F111" s="681"/>
      <c r="G111" s="681"/>
      <c r="H111" s="681"/>
      <c r="I111" s="681"/>
      <c r="J111" s="681"/>
      <c r="K111" s="681"/>
      <c r="L111" s="682"/>
      <c r="M111" s="258"/>
    </row>
    <row r="112" spans="1:16" s="151" customFormat="1" x14ac:dyDescent="0.3">
      <c r="A112" s="249"/>
      <c r="B112" s="208"/>
      <c r="C112" s="202"/>
      <c r="D112" s="202"/>
      <c r="E112" s="202"/>
      <c r="F112" s="202"/>
      <c r="G112" s="202"/>
      <c r="H112" s="202"/>
      <c r="I112" s="202"/>
      <c r="J112" s="202"/>
      <c r="K112" s="202"/>
      <c r="L112" s="203"/>
    </row>
    <row r="113" spans="1:16" s="151" customFormat="1" x14ac:dyDescent="0.3">
      <c r="A113" s="249"/>
      <c r="B113" s="576" t="str">
        <f>IF(Intro!$G$21="English",O113,P113)</f>
        <v>Describe any changes in your firm’s inventory levels of the goods since January 1, 2023 and whether these changes impacted your firm’s ability to supply customers.</v>
      </c>
      <c r="C113" s="577"/>
      <c r="D113" s="577"/>
      <c r="E113" s="577"/>
      <c r="F113" s="577"/>
      <c r="G113" s="577"/>
      <c r="H113" s="577"/>
      <c r="I113" s="577"/>
      <c r="J113" s="577"/>
      <c r="K113" s="577"/>
      <c r="L113" s="578"/>
      <c r="O113" s="151"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113" s="151"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114" spans="1:16" s="151" customFormat="1" x14ac:dyDescent="0.3">
      <c r="A114" s="249"/>
      <c r="B114" s="576"/>
      <c r="C114" s="577"/>
      <c r="D114" s="577"/>
      <c r="E114" s="577"/>
      <c r="F114" s="577"/>
      <c r="G114" s="577"/>
      <c r="H114" s="577"/>
      <c r="I114" s="577"/>
      <c r="J114" s="577"/>
      <c r="K114" s="577"/>
      <c r="L114" s="578"/>
    </row>
    <row r="115" spans="1:16" s="151" customFormat="1" x14ac:dyDescent="0.3">
      <c r="A115" s="249"/>
      <c r="B115" s="208"/>
      <c r="C115" s="202"/>
      <c r="D115" s="202"/>
      <c r="E115" s="202"/>
      <c r="F115" s="202"/>
      <c r="G115" s="202"/>
      <c r="H115" s="202"/>
      <c r="I115" s="202"/>
      <c r="J115" s="202"/>
      <c r="K115" s="202"/>
      <c r="L115" s="203"/>
    </row>
    <row r="116" spans="1:16" s="3" customFormat="1" x14ac:dyDescent="0.3">
      <c r="A116" s="13"/>
      <c r="B116" s="527"/>
      <c r="C116" s="528"/>
      <c r="D116" s="528"/>
      <c r="E116" s="528"/>
      <c r="F116" s="528"/>
      <c r="G116" s="528"/>
      <c r="H116" s="528"/>
      <c r="I116" s="528"/>
      <c r="J116" s="528"/>
      <c r="K116" s="528"/>
      <c r="L116" s="529"/>
      <c r="M116" s="176"/>
    </row>
    <row r="117" spans="1:16" s="3" customFormat="1" x14ac:dyDescent="0.3">
      <c r="A117" s="13"/>
      <c r="B117" s="527"/>
      <c r="C117" s="528"/>
      <c r="D117" s="528"/>
      <c r="E117" s="528"/>
      <c r="F117" s="528"/>
      <c r="G117" s="528"/>
      <c r="H117" s="528"/>
      <c r="I117" s="528"/>
      <c r="J117" s="528"/>
      <c r="K117" s="528"/>
      <c r="L117" s="529"/>
      <c r="M117" s="176"/>
    </row>
    <row r="118" spans="1:16" s="3" customFormat="1" x14ac:dyDescent="0.3">
      <c r="A118" s="13"/>
      <c r="B118" s="527"/>
      <c r="C118" s="528"/>
      <c r="D118" s="528"/>
      <c r="E118" s="528"/>
      <c r="F118" s="528"/>
      <c r="G118" s="528"/>
      <c r="H118" s="528"/>
      <c r="I118" s="528"/>
      <c r="J118" s="528"/>
      <c r="K118" s="528"/>
      <c r="L118" s="529"/>
      <c r="M118" s="176"/>
    </row>
    <row r="119" spans="1:16" s="3" customFormat="1" x14ac:dyDescent="0.3">
      <c r="A119" s="13"/>
      <c r="B119" s="527"/>
      <c r="C119" s="528"/>
      <c r="D119" s="528"/>
      <c r="E119" s="528"/>
      <c r="F119" s="528"/>
      <c r="G119" s="528"/>
      <c r="H119" s="528"/>
      <c r="I119" s="528"/>
      <c r="J119" s="528"/>
      <c r="K119" s="528"/>
      <c r="L119" s="529"/>
      <c r="M119" s="176"/>
    </row>
    <row r="120" spans="1:16" s="3" customFormat="1" x14ac:dyDescent="0.3">
      <c r="A120" s="13"/>
      <c r="B120" s="527"/>
      <c r="C120" s="528"/>
      <c r="D120" s="528"/>
      <c r="E120" s="528"/>
      <c r="F120" s="528"/>
      <c r="G120" s="528"/>
      <c r="H120" s="528"/>
      <c r="I120" s="528"/>
      <c r="J120" s="528"/>
      <c r="K120" s="528"/>
      <c r="L120" s="529"/>
      <c r="M120" s="176"/>
    </row>
    <row r="121" spans="1:16" s="3" customFormat="1" x14ac:dyDescent="0.3">
      <c r="A121" s="13"/>
      <c r="B121" s="527"/>
      <c r="C121" s="528"/>
      <c r="D121" s="528"/>
      <c r="E121" s="528"/>
      <c r="F121" s="528"/>
      <c r="G121" s="528"/>
      <c r="H121" s="528"/>
      <c r="I121" s="528"/>
      <c r="J121" s="528"/>
      <c r="K121" s="528"/>
      <c r="L121" s="529"/>
      <c r="M121" s="176"/>
    </row>
    <row r="122" spans="1:16" s="3" customFormat="1" x14ac:dyDescent="0.3">
      <c r="A122" s="13"/>
      <c r="B122" s="527"/>
      <c r="C122" s="528"/>
      <c r="D122" s="528"/>
      <c r="E122" s="528"/>
      <c r="F122" s="528"/>
      <c r="G122" s="528"/>
      <c r="H122" s="528"/>
      <c r="I122" s="528"/>
      <c r="J122" s="528"/>
      <c r="K122" s="528"/>
      <c r="L122" s="529"/>
      <c r="M122" s="176"/>
    </row>
    <row r="123" spans="1:16" s="3" customFormat="1" x14ac:dyDescent="0.3">
      <c r="A123" s="13"/>
      <c r="B123" s="527"/>
      <c r="C123" s="528"/>
      <c r="D123" s="528"/>
      <c r="E123" s="528"/>
      <c r="F123" s="528"/>
      <c r="G123" s="528"/>
      <c r="H123" s="528"/>
      <c r="I123" s="528"/>
      <c r="J123" s="528"/>
      <c r="K123" s="528"/>
      <c r="L123" s="529"/>
      <c r="M123" s="176"/>
    </row>
    <row r="124" spans="1:16" s="151" customFormat="1" x14ac:dyDescent="0.3">
      <c r="A124" s="249"/>
      <c r="B124" s="244"/>
      <c r="C124" s="245"/>
      <c r="D124" s="245"/>
      <c r="E124" s="245"/>
      <c r="F124" s="245"/>
      <c r="G124" s="245"/>
      <c r="H124" s="245"/>
      <c r="I124" s="245"/>
      <c r="J124" s="245"/>
      <c r="K124" s="245"/>
      <c r="L124" s="246"/>
    </row>
    <row r="125" spans="1:16" s="3" customFormat="1" x14ac:dyDescent="0.3">
      <c r="A125" s="12"/>
      <c r="B125" s="680" t="s">
        <v>26</v>
      </c>
      <c r="C125" s="681"/>
      <c r="D125" s="681"/>
      <c r="E125" s="681"/>
      <c r="F125" s="681"/>
      <c r="G125" s="681"/>
      <c r="H125" s="681"/>
      <c r="I125" s="681"/>
      <c r="J125" s="681"/>
      <c r="K125" s="681"/>
      <c r="L125" s="682"/>
      <c r="M125" s="258"/>
    </row>
    <row r="126" spans="1:16" s="151" customFormat="1" x14ac:dyDescent="0.3">
      <c r="A126" s="249"/>
      <c r="B126" s="208"/>
      <c r="C126" s="202"/>
      <c r="D126" s="202"/>
      <c r="E126" s="202"/>
      <c r="F126" s="202"/>
      <c r="G126" s="202"/>
      <c r="H126" s="202"/>
      <c r="I126" s="202"/>
      <c r="J126" s="202"/>
      <c r="K126" s="202"/>
      <c r="L126" s="203"/>
    </row>
    <row r="127" spans="1:16" s="151" customFormat="1" x14ac:dyDescent="0.3">
      <c r="A127" s="249"/>
      <c r="B127" s="576" t="str">
        <f>IF(Intro!$G$21="English",O127,P127)</f>
        <v>Describe your firm’s plans to manage inventory levels in the next two years. Provide the rationale and assumptions underlying these strategies and objectives.</v>
      </c>
      <c r="C127" s="577"/>
      <c r="D127" s="577"/>
      <c r="E127" s="577"/>
      <c r="F127" s="577"/>
      <c r="G127" s="577"/>
      <c r="H127" s="577"/>
      <c r="I127" s="577"/>
      <c r="J127" s="577"/>
      <c r="K127" s="577"/>
      <c r="L127" s="578"/>
      <c r="O127" s="151" t="s">
        <v>513</v>
      </c>
      <c r="P127" s="151" t="s">
        <v>148</v>
      </c>
    </row>
    <row r="128" spans="1:16" s="151" customFormat="1" x14ac:dyDescent="0.3">
      <c r="A128" s="249"/>
      <c r="B128" s="208"/>
      <c r="C128" s="202"/>
      <c r="D128" s="202"/>
      <c r="E128" s="202"/>
      <c r="F128" s="202"/>
      <c r="G128" s="202"/>
      <c r="H128" s="202"/>
      <c r="I128" s="202"/>
      <c r="J128" s="202"/>
      <c r="K128" s="202"/>
      <c r="L128" s="203"/>
    </row>
    <row r="129" spans="1:16" s="3" customFormat="1" x14ac:dyDescent="0.3">
      <c r="A129" s="13"/>
      <c r="B129" s="527"/>
      <c r="C129" s="528"/>
      <c r="D129" s="528"/>
      <c r="E129" s="528"/>
      <c r="F129" s="528"/>
      <c r="G129" s="528"/>
      <c r="H129" s="528"/>
      <c r="I129" s="528"/>
      <c r="J129" s="528"/>
      <c r="K129" s="528"/>
      <c r="L129" s="529"/>
      <c r="M129" s="176"/>
    </row>
    <row r="130" spans="1:16" s="3" customFormat="1" x14ac:dyDescent="0.3">
      <c r="A130" s="13"/>
      <c r="B130" s="527"/>
      <c r="C130" s="528"/>
      <c r="D130" s="528"/>
      <c r="E130" s="528"/>
      <c r="F130" s="528"/>
      <c r="G130" s="528"/>
      <c r="H130" s="528"/>
      <c r="I130" s="528"/>
      <c r="J130" s="528"/>
      <c r="K130" s="528"/>
      <c r="L130" s="529"/>
      <c r="M130" s="176"/>
    </row>
    <row r="131" spans="1:16" s="3" customFormat="1" x14ac:dyDescent="0.3">
      <c r="A131" s="13"/>
      <c r="B131" s="527"/>
      <c r="C131" s="528"/>
      <c r="D131" s="528"/>
      <c r="E131" s="528"/>
      <c r="F131" s="528"/>
      <c r="G131" s="528"/>
      <c r="H131" s="528"/>
      <c r="I131" s="528"/>
      <c r="J131" s="528"/>
      <c r="K131" s="528"/>
      <c r="L131" s="529"/>
      <c r="M131" s="176"/>
    </row>
    <row r="132" spans="1:16" s="3" customFormat="1" x14ac:dyDescent="0.3">
      <c r="A132" s="13"/>
      <c r="B132" s="527"/>
      <c r="C132" s="528"/>
      <c r="D132" s="528"/>
      <c r="E132" s="528"/>
      <c r="F132" s="528"/>
      <c r="G132" s="528"/>
      <c r="H132" s="528"/>
      <c r="I132" s="528"/>
      <c r="J132" s="528"/>
      <c r="K132" s="528"/>
      <c r="L132" s="529"/>
      <c r="M132" s="176"/>
    </row>
    <row r="133" spans="1:16" s="3" customFormat="1" x14ac:dyDescent="0.3">
      <c r="A133" s="13"/>
      <c r="B133" s="527"/>
      <c r="C133" s="528"/>
      <c r="D133" s="528"/>
      <c r="E133" s="528"/>
      <c r="F133" s="528"/>
      <c r="G133" s="528"/>
      <c r="H133" s="528"/>
      <c r="I133" s="528"/>
      <c r="J133" s="528"/>
      <c r="K133" s="528"/>
      <c r="L133" s="529"/>
      <c r="M133" s="176"/>
    </row>
    <row r="134" spans="1:16" s="3" customFormat="1" x14ac:dyDescent="0.3">
      <c r="A134" s="13"/>
      <c r="B134" s="527"/>
      <c r="C134" s="528"/>
      <c r="D134" s="528"/>
      <c r="E134" s="528"/>
      <c r="F134" s="528"/>
      <c r="G134" s="528"/>
      <c r="H134" s="528"/>
      <c r="I134" s="528"/>
      <c r="J134" s="528"/>
      <c r="K134" s="528"/>
      <c r="L134" s="529"/>
      <c r="M134" s="176"/>
    </row>
    <row r="135" spans="1:16" s="3" customFormat="1" x14ac:dyDescent="0.3">
      <c r="A135" s="13"/>
      <c r="B135" s="527"/>
      <c r="C135" s="528"/>
      <c r="D135" s="528"/>
      <c r="E135" s="528"/>
      <c r="F135" s="528"/>
      <c r="G135" s="528"/>
      <c r="H135" s="528"/>
      <c r="I135" s="528"/>
      <c r="J135" s="528"/>
      <c r="K135" s="528"/>
      <c r="L135" s="529"/>
      <c r="M135" s="176"/>
    </row>
    <row r="136" spans="1:16" s="3" customFormat="1" x14ac:dyDescent="0.3">
      <c r="A136" s="13"/>
      <c r="B136" s="527"/>
      <c r="C136" s="528"/>
      <c r="D136" s="528"/>
      <c r="E136" s="528"/>
      <c r="F136" s="528"/>
      <c r="G136" s="528"/>
      <c r="H136" s="528"/>
      <c r="I136" s="528"/>
      <c r="J136" s="528"/>
      <c r="K136" s="528"/>
      <c r="L136" s="529"/>
      <c r="M136" s="176"/>
    </row>
    <row r="137" spans="1:16" s="151" customFormat="1" x14ac:dyDescent="0.3">
      <c r="A137" s="249"/>
      <c r="B137" s="244"/>
      <c r="C137" s="245"/>
      <c r="D137" s="245"/>
      <c r="E137" s="245"/>
      <c r="F137" s="245"/>
      <c r="G137" s="245"/>
      <c r="H137" s="245"/>
      <c r="I137" s="245"/>
      <c r="J137" s="245"/>
      <c r="K137" s="245"/>
      <c r="L137" s="246"/>
    </row>
    <row r="138" spans="1:16" s="3" customFormat="1" x14ac:dyDescent="0.3">
      <c r="A138" s="12"/>
      <c r="B138" s="680" t="s">
        <v>28</v>
      </c>
      <c r="C138" s="681"/>
      <c r="D138" s="681"/>
      <c r="E138" s="681"/>
      <c r="F138" s="681"/>
      <c r="G138" s="681"/>
      <c r="H138" s="681"/>
      <c r="I138" s="681"/>
      <c r="J138" s="681"/>
      <c r="K138" s="681"/>
      <c r="L138" s="682"/>
      <c r="M138" s="258"/>
    </row>
    <row r="139" spans="1:16" s="151" customFormat="1" x14ac:dyDescent="0.3">
      <c r="A139" s="249"/>
      <c r="B139" s="208"/>
      <c r="C139" s="202"/>
      <c r="D139" s="202"/>
      <c r="E139" s="202"/>
      <c r="F139" s="202"/>
      <c r="G139" s="202"/>
      <c r="H139" s="202"/>
      <c r="I139" s="202"/>
      <c r="J139" s="202"/>
      <c r="K139" s="202"/>
      <c r="L139" s="203"/>
    </row>
    <row r="140" spans="1:16" s="151" customFormat="1" x14ac:dyDescent="0.3">
      <c r="A140" s="249"/>
      <c r="B140" s="560" t="str">
        <f>IF(Intro!$G$21="English",O140,P140)</f>
        <v>Describe the method used to value your firm's sales to Canadian or foreign associated firms.</v>
      </c>
      <c r="C140" s="561"/>
      <c r="D140" s="561"/>
      <c r="E140" s="561"/>
      <c r="F140" s="561"/>
      <c r="G140" s="561"/>
      <c r="H140" s="561"/>
      <c r="I140" s="561"/>
      <c r="J140" s="561"/>
      <c r="K140" s="561"/>
      <c r="L140" s="562"/>
      <c r="O140" s="151" t="s">
        <v>114</v>
      </c>
      <c r="P140" s="21" t="s">
        <v>115</v>
      </c>
    </row>
    <row r="141" spans="1:16" s="151" customFormat="1" x14ac:dyDescent="0.3">
      <c r="A141" s="249"/>
      <c r="B141" s="208"/>
      <c r="C141" s="202"/>
      <c r="D141" s="202"/>
      <c r="E141" s="202"/>
      <c r="F141" s="202"/>
      <c r="G141" s="202"/>
      <c r="H141" s="202"/>
      <c r="I141" s="202"/>
      <c r="J141" s="202"/>
      <c r="K141" s="202"/>
      <c r="L141" s="203"/>
    </row>
    <row r="142" spans="1:16" s="3" customFormat="1" x14ac:dyDescent="0.3">
      <c r="A142" s="13"/>
      <c r="B142" s="527"/>
      <c r="C142" s="528"/>
      <c r="D142" s="528"/>
      <c r="E142" s="528"/>
      <c r="F142" s="528"/>
      <c r="G142" s="528"/>
      <c r="H142" s="528"/>
      <c r="I142" s="528"/>
      <c r="J142" s="528"/>
      <c r="K142" s="528"/>
      <c r="L142" s="529"/>
      <c r="M142" s="176"/>
    </row>
    <row r="143" spans="1:16" s="3" customFormat="1" x14ac:dyDescent="0.3">
      <c r="A143" s="13"/>
      <c r="B143" s="527"/>
      <c r="C143" s="528"/>
      <c r="D143" s="528"/>
      <c r="E143" s="528"/>
      <c r="F143" s="528"/>
      <c r="G143" s="528"/>
      <c r="H143" s="528"/>
      <c r="I143" s="528"/>
      <c r="J143" s="528"/>
      <c r="K143" s="528"/>
      <c r="L143" s="529"/>
      <c r="M143" s="176"/>
    </row>
    <row r="144" spans="1:16" s="3" customFormat="1" x14ac:dyDescent="0.3">
      <c r="A144" s="13"/>
      <c r="B144" s="527"/>
      <c r="C144" s="528"/>
      <c r="D144" s="528"/>
      <c r="E144" s="528"/>
      <c r="F144" s="528"/>
      <c r="G144" s="528"/>
      <c r="H144" s="528"/>
      <c r="I144" s="528"/>
      <c r="J144" s="528"/>
      <c r="K144" s="528"/>
      <c r="L144" s="529"/>
      <c r="M144" s="176"/>
    </row>
    <row r="145" spans="1:19" s="3" customFormat="1" x14ac:dyDescent="0.3">
      <c r="A145" s="13"/>
      <c r="B145" s="527"/>
      <c r="C145" s="528"/>
      <c r="D145" s="528"/>
      <c r="E145" s="528"/>
      <c r="F145" s="528"/>
      <c r="G145" s="528"/>
      <c r="H145" s="528"/>
      <c r="I145" s="528"/>
      <c r="J145" s="528"/>
      <c r="K145" s="528"/>
      <c r="L145" s="529"/>
      <c r="M145" s="176"/>
    </row>
    <row r="146" spans="1:19" s="3" customFormat="1" x14ac:dyDescent="0.3">
      <c r="A146" s="13"/>
      <c r="B146" s="527"/>
      <c r="C146" s="528"/>
      <c r="D146" s="528"/>
      <c r="E146" s="528"/>
      <c r="F146" s="528"/>
      <c r="G146" s="528"/>
      <c r="H146" s="528"/>
      <c r="I146" s="528"/>
      <c r="J146" s="528"/>
      <c r="K146" s="528"/>
      <c r="L146" s="529"/>
      <c r="M146" s="176"/>
    </row>
    <row r="147" spans="1:19" s="3" customFormat="1" x14ac:dyDescent="0.3">
      <c r="A147" s="13"/>
      <c r="B147" s="527"/>
      <c r="C147" s="528"/>
      <c r="D147" s="528"/>
      <c r="E147" s="528"/>
      <c r="F147" s="528"/>
      <c r="G147" s="528"/>
      <c r="H147" s="528"/>
      <c r="I147" s="528"/>
      <c r="J147" s="528"/>
      <c r="K147" s="528"/>
      <c r="L147" s="529"/>
      <c r="M147" s="176"/>
    </row>
    <row r="148" spans="1:19" s="3" customFormat="1" x14ac:dyDescent="0.3">
      <c r="A148" s="13"/>
      <c r="B148" s="527"/>
      <c r="C148" s="528"/>
      <c r="D148" s="528"/>
      <c r="E148" s="528"/>
      <c r="F148" s="528"/>
      <c r="G148" s="528"/>
      <c r="H148" s="528"/>
      <c r="I148" s="528"/>
      <c r="J148" s="528"/>
      <c r="K148" s="528"/>
      <c r="L148" s="529"/>
      <c r="M148" s="176"/>
    </row>
    <row r="149" spans="1:19" s="3" customFormat="1" x14ac:dyDescent="0.3">
      <c r="A149" s="13"/>
      <c r="B149" s="527"/>
      <c r="C149" s="528"/>
      <c r="D149" s="528"/>
      <c r="E149" s="528"/>
      <c r="F149" s="528"/>
      <c r="G149" s="528"/>
      <c r="H149" s="528"/>
      <c r="I149" s="528"/>
      <c r="J149" s="528"/>
      <c r="K149" s="528"/>
      <c r="L149" s="529"/>
      <c r="M149" s="176"/>
    </row>
    <row r="150" spans="1:19" s="151" customFormat="1" x14ac:dyDescent="0.3">
      <c r="A150" s="249"/>
      <c r="B150" s="244"/>
      <c r="C150" s="245"/>
      <c r="D150" s="245"/>
      <c r="E150" s="245"/>
      <c r="F150" s="245"/>
      <c r="G150" s="245"/>
      <c r="H150" s="245"/>
      <c r="I150" s="245"/>
      <c r="J150" s="245"/>
      <c r="K150" s="245"/>
      <c r="L150" s="246"/>
    </row>
    <row r="151" spans="1:19" s="42" customFormat="1" x14ac:dyDescent="0.3">
      <c r="A151" s="41"/>
      <c r="B151" s="793" t="s">
        <v>29</v>
      </c>
      <c r="C151" s="794"/>
      <c r="D151" s="794"/>
      <c r="E151" s="794"/>
      <c r="F151" s="794"/>
      <c r="G151" s="794"/>
      <c r="H151" s="794"/>
      <c r="I151" s="794"/>
      <c r="J151" s="794"/>
      <c r="K151" s="794"/>
      <c r="L151" s="795"/>
      <c r="M151" s="238"/>
    </row>
    <row r="152" spans="1:19" s="150" customFormat="1" x14ac:dyDescent="0.3">
      <c r="A152" s="41"/>
      <c r="B152" s="269"/>
      <c r="C152" s="270"/>
      <c r="D152" s="270"/>
      <c r="E152" s="270"/>
      <c r="F152" s="270"/>
      <c r="G152" s="270"/>
      <c r="H152" s="270"/>
      <c r="I152" s="270"/>
      <c r="J152" s="270"/>
      <c r="K152" s="270"/>
      <c r="L152" s="271"/>
    </row>
    <row r="153" spans="1:19" s="150" customFormat="1" x14ac:dyDescent="0.3">
      <c r="A153" s="41"/>
      <c r="B153" s="524" t="str">
        <f>IF(Intro!$G$21="English",O153,P153)</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C153" s="700"/>
      <c r="D153" s="700"/>
      <c r="E153" s="700"/>
      <c r="F153" s="700"/>
      <c r="G153" s="700"/>
      <c r="H153" s="700"/>
      <c r="I153" s="700"/>
      <c r="J153" s="700"/>
      <c r="K153" s="700"/>
      <c r="L153" s="526"/>
      <c r="O153" s="150"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P153" s="150"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53" s="161"/>
      <c r="R153" s="161"/>
      <c r="S153" s="161"/>
    </row>
    <row r="154" spans="1:19" s="150" customFormat="1" x14ac:dyDescent="0.3">
      <c r="A154" s="41"/>
      <c r="B154" s="524"/>
      <c r="C154" s="700"/>
      <c r="D154" s="700"/>
      <c r="E154" s="700"/>
      <c r="F154" s="700"/>
      <c r="G154" s="700"/>
      <c r="H154" s="700"/>
      <c r="I154" s="700"/>
      <c r="J154" s="700"/>
      <c r="K154" s="700"/>
      <c r="L154" s="526"/>
      <c r="Q154" s="161"/>
      <c r="R154" s="161"/>
      <c r="S154" s="161"/>
    </row>
    <row r="155" spans="1:19" s="150" customFormat="1" x14ac:dyDescent="0.3">
      <c r="A155" s="41"/>
      <c r="B155" s="524"/>
      <c r="C155" s="700"/>
      <c r="D155" s="700"/>
      <c r="E155" s="700"/>
      <c r="F155" s="700"/>
      <c r="G155" s="700"/>
      <c r="H155" s="700"/>
      <c r="I155" s="700"/>
      <c r="J155" s="700"/>
      <c r="K155" s="700"/>
      <c r="L155" s="526"/>
      <c r="Q155" s="161"/>
      <c r="R155" s="161"/>
      <c r="S155" s="161"/>
    </row>
    <row r="156" spans="1:19" s="150" customFormat="1" x14ac:dyDescent="0.3">
      <c r="A156" s="41"/>
      <c r="B156" s="269"/>
      <c r="C156" s="270"/>
      <c r="D156" s="270"/>
      <c r="E156" s="270"/>
      <c r="F156" s="270"/>
      <c r="G156" s="270"/>
      <c r="H156" s="270"/>
      <c r="I156" s="270"/>
      <c r="J156" s="270"/>
      <c r="K156" s="270"/>
      <c r="L156" s="271"/>
    </row>
    <row r="157" spans="1:19" s="42" customFormat="1" x14ac:dyDescent="0.3">
      <c r="A157" s="41"/>
      <c r="B157" s="796"/>
      <c r="C157" s="797"/>
      <c r="D157" s="797"/>
      <c r="E157" s="797"/>
      <c r="F157" s="797"/>
      <c r="G157" s="797"/>
      <c r="H157" s="797"/>
      <c r="I157" s="797"/>
      <c r="J157" s="797"/>
      <c r="K157" s="797"/>
      <c r="L157" s="798"/>
      <c r="M157" s="161"/>
    </row>
    <row r="158" spans="1:19" s="3" customFormat="1" x14ac:dyDescent="0.3">
      <c r="A158" s="13"/>
      <c r="B158" s="796"/>
      <c r="C158" s="797"/>
      <c r="D158" s="797"/>
      <c r="E158" s="797"/>
      <c r="F158" s="797"/>
      <c r="G158" s="797"/>
      <c r="H158" s="797"/>
      <c r="I158" s="797"/>
      <c r="J158" s="797"/>
      <c r="K158" s="797"/>
      <c r="L158" s="798"/>
      <c r="M158" s="176"/>
    </row>
    <row r="159" spans="1:19" s="3" customFormat="1" x14ac:dyDescent="0.3">
      <c r="A159" s="13"/>
      <c r="B159" s="796"/>
      <c r="C159" s="797"/>
      <c r="D159" s="797"/>
      <c r="E159" s="797"/>
      <c r="F159" s="797"/>
      <c r="G159" s="797"/>
      <c r="H159" s="797"/>
      <c r="I159" s="797"/>
      <c r="J159" s="797"/>
      <c r="K159" s="797"/>
      <c r="L159" s="798"/>
      <c r="M159" s="176"/>
    </row>
    <row r="160" spans="1:19" s="3" customFormat="1" x14ac:dyDescent="0.3">
      <c r="A160" s="13"/>
      <c r="B160" s="796"/>
      <c r="C160" s="797"/>
      <c r="D160" s="797"/>
      <c r="E160" s="797"/>
      <c r="F160" s="797"/>
      <c r="G160" s="797"/>
      <c r="H160" s="797"/>
      <c r="I160" s="797"/>
      <c r="J160" s="797"/>
      <c r="K160" s="797"/>
      <c r="L160" s="798"/>
      <c r="M160" s="176"/>
    </row>
    <row r="161" spans="1:16" s="42" customFormat="1" x14ac:dyDescent="0.3">
      <c r="A161" s="41"/>
      <c r="B161" s="796"/>
      <c r="C161" s="797"/>
      <c r="D161" s="797"/>
      <c r="E161" s="797"/>
      <c r="F161" s="797"/>
      <c r="G161" s="797"/>
      <c r="H161" s="797"/>
      <c r="I161" s="797"/>
      <c r="J161" s="797"/>
      <c r="K161" s="797"/>
      <c r="L161" s="798"/>
      <c r="M161" s="161"/>
    </row>
    <row r="162" spans="1:16" s="42" customFormat="1" x14ac:dyDescent="0.3">
      <c r="A162" s="41"/>
      <c r="B162" s="796"/>
      <c r="C162" s="797"/>
      <c r="D162" s="797"/>
      <c r="E162" s="797"/>
      <c r="F162" s="797"/>
      <c r="G162" s="797"/>
      <c r="H162" s="797"/>
      <c r="I162" s="797"/>
      <c r="J162" s="797"/>
      <c r="K162" s="797"/>
      <c r="L162" s="798"/>
      <c r="M162" s="161"/>
    </row>
    <row r="163" spans="1:16" s="42" customFormat="1" x14ac:dyDescent="0.3">
      <c r="A163" s="41"/>
      <c r="B163" s="796"/>
      <c r="C163" s="797"/>
      <c r="D163" s="797"/>
      <c r="E163" s="797"/>
      <c r="F163" s="797"/>
      <c r="G163" s="797"/>
      <c r="H163" s="797"/>
      <c r="I163" s="797"/>
      <c r="J163" s="797"/>
      <c r="K163" s="797"/>
      <c r="L163" s="798"/>
      <c r="M163" s="161"/>
    </row>
    <row r="164" spans="1:16" s="42" customFormat="1" x14ac:dyDescent="0.3">
      <c r="A164" s="41"/>
      <c r="B164" s="796"/>
      <c r="C164" s="797"/>
      <c r="D164" s="797"/>
      <c r="E164" s="797"/>
      <c r="F164" s="797"/>
      <c r="G164" s="797"/>
      <c r="H164" s="797"/>
      <c r="I164" s="797"/>
      <c r="J164" s="797"/>
      <c r="K164" s="797"/>
      <c r="L164" s="798"/>
      <c r="M164" s="161"/>
    </row>
    <row r="165" spans="1:16" s="150" customFormat="1" x14ac:dyDescent="0.3">
      <c r="A165" s="41"/>
      <c r="B165" s="272"/>
      <c r="C165" s="273"/>
      <c r="D165" s="273"/>
      <c r="E165" s="273"/>
      <c r="F165" s="273"/>
      <c r="G165" s="273"/>
      <c r="H165" s="273"/>
      <c r="I165" s="273"/>
      <c r="J165" s="273"/>
      <c r="K165" s="273"/>
      <c r="L165" s="274"/>
    </row>
    <row r="166" spans="1:16" s="3" customFormat="1" x14ac:dyDescent="0.3">
      <c r="A166" s="12"/>
      <c r="B166" s="680" t="s">
        <v>31</v>
      </c>
      <c r="C166" s="681"/>
      <c r="D166" s="681"/>
      <c r="E166" s="681"/>
      <c r="F166" s="681"/>
      <c r="G166" s="681"/>
      <c r="H166" s="681"/>
      <c r="I166" s="681"/>
      <c r="J166" s="681"/>
      <c r="K166" s="681"/>
      <c r="L166" s="682"/>
      <c r="M166" s="258"/>
    </row>
    <row r="167" spans="1:16" s="151" customFormat="1" x14ac:dyDescent="0.3">
      <c r="A167" s="249"/>
      <c r="B167" s="208"/>
      <c r="C167" s="202"/>
      <c r="D167" s="202"/>
      <c r="E167" s="202"/>
      <c r="F167" s="202"/>
      <c r="G167" s="202"/>
      <c r="H167" s="202"/>
      <c r="I167" s="202"/>
      <c r="J167" s="202"/>
      <c r="K167" s="202"/>
      <c r="L167" s="203"/>
    </row>
    <row r="168" spans="1:16" s="151" customFormat="1" x14ac:dyDescent="0.3">
      <c r="A168" s="249"/>
      <c r="B168" s="677" t="str">
        <f>IF(Intro!$G$21="English",O168,P168)</f>
        <v>Provide the proportion of your total net delivered selling value for sales in Canada reported in Question 1 that was represented by delivery costs.</v>
      </c>
      <c r="C168" s="678"/>
      <c r="D168" s="678"/>
      <c r="E168" s="678"/>
      <c r="F168" s="678"/>
      <c r="G168" s="678"/>
      <c r="H168" s="678"/>
      <c r="I168" s="678"/>
      <c r="J168" s="678"/>
      <c r="K168" s="678"/>
      <c r="L168" s="679"/>
      <c r="O168" s="151" t="s">
        <v>514</v>
      </c>
      <c r="P168" s="174" t="s">
        <v>796</v>
      </c>
    </row>
    <row r="169" spans="1:16" s="151" customFormat="1" x14ac:dyDescent="0.3">
      <c r="A169" s="249"/>
      <c r="B169" s="208"/>
      <c r="C169" s="202"/>
      <c r="D169" s="202"/>
      <c r="E169" s="202"/>
      <c r="F169" s="202"/>
      <c r="G169" s="202"/>
      <c r="H169" s="202"/>
      <c r="I169" s="202"/>
      <c r="J169" s="202"/>
      <c r="K169" s="202"/>
      <c r="L169" s="203"/>
    </row>
    <row r="170" spans="1:16" s="10" customFormat="1" x14ac:dyDescent="0.3">
      <c r="A170" s="12"/>
      <c r="B170" s="325"/>
      <c r="D170" s="312"/>
      <c r="E170" s="312"/>
      <c r="F170" s="157"/>
      <c r="G170" s="768">
        <f>Variables!$B$6</f>
        <v>2023</v>
      </c>
      <c r="H170" s="768">
        <f>G170+1</f>
        <v>2024</v>
      </c>
      <c r="I170" s="768">
        <f>H170+1</f>
        <v>2025</v>
      </c>
      <c r="J170" s="768" t="str">
        <f>J80</f>
        <v>Jan-Mar 2025</v>
      </c>
      <c r="K170" s="768" t="str">
        <f>K80</f>
        <v>Jan-Mar 2026</v>
      </c>
      <c r="L170" s="253"/>
      <c r="O170" s="11"/>
    </row>
    <row r="171" spans="1:16" s="10" customFormat="1" x14ac:dyDescent="0.3">
      <c r="A171" s="12"/>
      <c r="B171" s="325"/>
      <c r="D171" s="312"/>
      <c r="E171" s="312"/>
      <c r="F171" s="157"/>
      <c r="G171" s="769"/>
      <c r="H171" s="769"/>
      <c r="I171" s="769"/>
      <c r="J171" s="769"/>
      <c r="K171" s="769"/>
      <c r="L171" s="253"/>
      <c r="O171" s="11"/>
    </row>
    <row r="172" spans="1:16" s="151" customFormat="1" x14ac:dyDescent="0.3">
      <c r="A172" s="249"/>
      <c r="B172" s="248"/>
      <c r="D172" s="726" t="str">
        <f>IF(Intro!$G$21="English",O172,P172)</f>
        <v>Delivery Cost</v>
      </c>
      <c r="E172" s="784"/>
      <c r="F172" s="187" t="s">
        <v>141</v>
      </c>
      <c r="G172" s="186"/>
      <c r="H172" s="186"/>
      <c r="I172" s="186"/>
      <c r="J172" s="186"/>
      <c r="K172" s="186"/>
      <c r="L172" s="253"/>
      <c r="O172" s="151" t="s">
        <v>146</v>
      </c>
      <c r="P172" s="151" t="s">
        <v>147</v>
      </c>
    </row>
    <row r="173" spans="1:16" s="151" customFormat="1" x14ac:dyDescent="0.3">
      <c r="A173" s="249"/>
      <c r="B173" s="208"/>
      <c r="C173" s="202"/>
      <c r="D173" s="202"/>
      <c r="E173" s="202"/>
      <c r="F173" s="202"/>
      <c r="G173" s="202"/>
      <c r="H173" s="202"/>
      <c r="I173" s="202"/>
      <c r="J173" s="202"/>
      <c r="K173" s="202"/>
      <c r="L173" s="203"/>
    </row>
    <row r="174" spans="1:16" s="151" customFormat="1" x14ac:dyDescent="0.3">
      <c r="A174" s="249"/>
      <c r="B174" s="677" t="str">
        <f>IF(Intro!$G$21="English",O174,P174)</f>
        <v>If the proportion changed between January 1, 2023 and March 31, 2026, explain why.</v>
      </c>
      <c r="C174" s="678"/>
      <c r="D174" s="678"/>
      <c r="E174" s="678"/>
      <c r="F174" s="678"/>
      <c r="G174" s="678"/>
      <c r="H174" s="678"/>
      <c r="I174" s="678"/>
      <c r="J174" s="678"/>
      <c r="K174" s="678"/>
      <c r="L174" s="679"/>
      <c r="O174" s="151" t="str">
        <f>"If the proportion changed between January 1, "&amp;Variables!B6&amp;" and "&amp;Variables!B7&amp;", "&amp;Variables!B8&amp;", explain why."</f>
        <v>If the proportion changed between January 1, 2023 and March 31, 2026, explain why.</v>
      </c>
      <c r="P174" s="151" t="str">
        <f>"Si la proportion a changé du 1er janvier "&amp;Variables!B6&amp;" au "&amp;Variables!C7&amp;" "&amp;Variables!C8&amp;", expliquez pourquoi."</f>
        <v>Si la proportion a changé du 1er janvier 2023 au 31 mars 2026, expliquez pourquoi.</v>
      </c>
    </row>
    <row r="175" spans="1:16" s="151" customFormat="1" x14ac:dyDescent="0.3">
      <c r="A175" s="249"/>
      <c r="B175" s="208"/>
      <c r="C175" s="202"/>
      <c r="D175" s="202"/>
      <c r="E175" s="202"/>
      <c r="F175" s="202"/>
      <c r="G175" s="202"/>
      <c r="H175" s="202"/>
      <c r="I175" s="202"/>
      <c r="J175" s="202"/>
      <c r="K175" s="202"/>
      <c r="L175" s="203"/>
    </row>
    <row r="176" spans="1:16" s="3" customFormat="1" x14ac:dyDescent="0.3">
      <c r="A176" s="13"/>
      <c r="B176" s="527"/>
      <c r="C176" s="528"/>
      <c r="D176" s="528"/>
      <c r="E176" s="528"/>
      <c r="F176" s="528"/>
      <c r="G176" s="528"/>
      <c r="H176" s="528"/>
      <c r="I176" s="528"/>
      <c r="J176" s="528"/>
      <c r="K176" s="528"/>
      <c r="L176" s="529"/>
      <c r="M176" s="176"/>
    </row>
    <row r="177" spans="1:16" s="3" customFormat="1" x14ac:dyDescent="0.3">
      <c r="A177" s="13"/>
      <c r="B177" s="527"/>
      <c r="C177" s="528"/>
      <c r="D177" s="528"/>
      <c r="E177" s="528"/>
      <c r="F177" s="528"/>
      <c r="G177" s="528"/>
      <c r="H177" s="528"/>
      <c r="I177" s="528"/>
      <c r="J177" s="528"/>
      <c r="K177" s="528"/>
      <c r="L177" s="529"/>
      <c r="M177" s="176"/>
    </row>
    <row r="178" spans="1:16" s="3" customFormat="1" x14ac:dyDescent="0.3">
      <c r="A178" s="13"/>
      <c r="B178" s="527"/>
      <c r="C178" s="528"/>
      <c r="D178" s="528"/>
      <c r="E178" s="528"/>
      <c r="F178" s="528"/>
      <c r="G178" s="528"/>
      <c r="H178" s="528"/>
      <c r="I178" s="528"/>
      <c r="J178" s="528"/>
      <c r="K178" s="528"/>
      <c r="L178" s="529"/>
      <c r="M178" s="176"/>
    </row>
    <row r="179" spans="1:16" s="3" customFormat="1" x14ac:dyDescent="0.3">
      <c r="A179" s="13"/>
      <c r="B179" s="527"/>
      <c r="C179" s="528"/>
      <c r="D179" s="528"/>
      <c r="E179" s="528"/>
      <c r="F179" s="528"/>
      <c r="G179" s="528"/>
      <c r="H179" s="528"/>
      <c r="I179" s="528"/>
      <c r="J179" s="528"/>
      <c r="K179" s="528"/>
      <c r="L179" s="529"/>
      <c r="M179" s="176"/>
    </row>
    <row r="180" spans="1:16" s="3" customFormat="1" x14ac:dyDescent="0.3">
      <c r="A180" s="13"/>
      <c r="B180" s="527"/>
      <c r="C180" s="528"/>
      <c r="D180" s="528"/>
      <c r="E180" s="528"/>
      <c r="F180" s="528"/>
      <c r="G180" s="528"/>
      <c r="H180" s="528"/>
      <c r="I180" s="528"/>
      <c r="J180" s="528"/>
      <c r="K180" s="528"/>
      <c r="L180" s="529"/>
      <c r="M180" s="176"/>
    </row>
    <row r="181" spans="1:16" s="3" customFormat="1" x14ac:dyDescent="0.3">
      <c r="A181" s="13"/>
      <c r="B181" s="527"/>
      <c r="C181" s="528"/>
      <c r="D181" s="528"/>
      <c r="E181" s="528"/>
      <c r="F181" s="528"/>
      <c r="G181" s="528"/>
      <c r="H181" s="528"/>
      <c r="I181" s="528"/>
      <c r="J181" s="528"/>
      <c r="K181" s="528"/>
      <c r="L181" s="529"/>
      <c r="M181" s="176"/>
    </row>
    <row r="182" spans="1:16" s="3" customFormat="1" x14ac:dyDescent="0.3">
      <c r="A182" s="13"/>
      <c r="B182" s="527"/>
      <c r="C182" s="528"/>
      <c r="D182" s="528"/>
      <c r="E182" s="528"/>
      <c r="F182" s="528"/>
      <c r="G182" s="528"/>
      <c r="H182" s="528"/>
      <c r="I182" s="528"/>
      <c r="J182" s="528"/>
      <c r="K182" s="528"/>
      <c r="L182" s="529"/>
      <c r="M182" s="176"/>
    </row>
    <row r="183" spans="1:16" s="3" customFormat="1" x14ac:dyDescent="0.3">
      <c r="A183" s="13"/>
      <c r="B183" s="527"/>
      <c r="C183" s="528"/>
      <c r="D183" s="528"/>
      <c r="E183" s="528"/>
      <c r="F183" s="528"/>
      <c r="G183" s="528"/>
      <c r="H183" s="528"/>
      <c r="I183" s="528"/>
      <c r="J183" s="528"/>
      <c r="K183" s="528"/>
      <c r="L183" s="529"/>
      <c r="M183" s="176"/>
    </row>
    <row r="184" spans="1:16" s="151" customFormat="1" x14ac:dyDescent="0.3">
      <c r="A184" s="249"/>
      <c r="B184" s="244"/>
      <c r="C184" s="245"/>
      <c r="D184" s="245"/>
      <c r="E184" s="245"/>
      <c r="F184" s="245"/>
      <c r="G184" s="245"/>
      <c r="H184" s="245"/>
      <c r="I184" s="245"/>
      <c r="J184" s="245"/>
      <c r="K184" s="245"/>
      <c r="L184" s="246"/>
    </row>
    <row r="185" spans="1:16" s="3" customFormat="1" x14ac:dyDescent="0.3">
      <c r="A185" s="12"/>
      <c r="B185" s="667" t="s">
        <v>32</v>
      </c>
      <c r="C185" s="668"/>
      <c r="D185" s="668"/>
      <c r="E185" s="668"/>
      <c r="F185" s="668"/>
      <c r="G185" s="668"/>
      <c r="H185" s="668"/>
      <c r="I185" s="668"/>
      <c r="J185" s="668"/>
      <c r="K185" s="668"/>
      <c r="L185" s="669"/>
      <c r="M185" s="258"/>
    </row>
    <row r="186" spans="1:16" s="151" customFormat="1" x14ac:dyDescent="0.3">
      <c r="A186" s="249"/>
      <c r="B186" s="208"/>
      <c r="C186" s="202"/>
      <c r="D186" s="202"/>
      <c r="E186" s="202"/>
      <c r="F186" s="202"/>
      <c r="G186" s="202"/>
      <c r="H186" s="202"/>
      <c r="I186" s="202"/>
      <c r="J186" s="202"/>
      <c r="K186" s="202"/>
      <c r="L186" s="203"/>
    </row>
    <row r="187" spans="1:16" s="151" customFormat="1" x14ac:dyDescent="0.3">
      <c r="A187" s="249"/>
      <c r="B187" s="677" t="str">
        <f>IF(Intro!$G$21="English",O187,P187)</f>
        <v>Provide your firm’s strategies and objectives for the next two years with respect to the domestic sales of domestic production of the goods. Provide the rationale and assumptions underlying these strategies and objectives.</v>
      </c>
      <c r="C187" s="678"/>
      <c r="D187" s="678"/>
      <c r="E187" s="678"/>
      <c r="F187" s="678"/>
      <c r="G187" s="678"/>
      <c r="H187" s="678"/>
      <c r="I187" s="678"/>
      <c r="J187" s="678"/>
      <c r="K187" s="678"/>
      <c r="L187" s="679"/>
      <c r="O187" s="151" t="s">
        <v>149</v>
      </c>
      <c r="P187" s="151" t="s">
        <v>150</v>
      </c>
    </row>
    <row r="188" spans="1:16" s="151" customFormat="1" x14ac:dyDescent="0.3">
      <c r="A188" s="249"/>
      <c r="B188" s="677"/>
      <c r="C188" s="678"/>
      <c r="D188" s="678"/>
      <c r="E188" s="678"/>
      <c r="F188" s="678"/>
      <c r="G188" s="678"/>
      <c r="H188" s="678"/>
      <c r="I188" s="678"/>
      <c r="J188" s="678"/>
      <c r="K188" s="678"/>
      <c r="L188" s="679"/>
    </row>
    <row r="189" spans="1:16" s="151" customFormat="1" x14ac:dyDescent="0.3">
      <c r="A189" s="249"/>
      <c r="B189" s="208"/>
      <c r="C189" s="202"/>
      <c r="D189" s="202"/>
      <c r="E189" s="202"/>
      <c r="F189" s="202"/>
      <c r="G189" s="202"/>
      <c r="H189" s="202"/>
      <c r="I189" s="202"/>
      <c r="J189" s="202"/>
      <c r="K189" s="202"/>
      <c r="L189" s="203"/>
    </row>
    <row r="190" spans="1:16" s="3" customFormat="1" x14ac:dyDescent="0.3">
      <c r="A190" s="13"/>
      <c r="B190" s="527"/>
      <c r="C190" s="528"/>
      <c r="D190" s="528"/>
      <c r="E190" s="528"/>
      <c r="F190" s="528"/>
      <c r="G190" s="528"/>
      <c r="H190" s="528"/>
      <c r="I190" s="528"/>
      <c r="J190" s="528"/>
      <c r="K190" s="528"/>
      <c r="L190" s="529"/>
      <c r="M190" s="176"/>
    </row>
    <row r="191" spans="1:16" s="3" customFormat="1" x14ac:dyDescent="0.3">
      <c r="A191" s="13"/>
      <c r="B191" s="527"/>
      <c r="C191" s="528"/>
      <c r="D191" s="528"/>
      <c r="E191" s="528"/>
      <c r="F191" s="528"/>
      <c r="G191" s="528"/>
      <c r="H191" s="528"/>
      <c r="I191" s="528"/>
      <c r="J191" s="528"/>
      <c r="K191" s="528"/>
      <c r="L191" s="529"/>
      <c r="M191" s="176"/>
    </row>
    <row r="192" spans="1:16" s="3" customFormat="1" x14ac:dyDescent="0.3">
      <c r="A192" s="13"/>
      <c r="B192" s="527"/>
      <c r="C192" s="528"/>
      <c r="D192" s="528"/>
      <c r="E192" s="528"/>
      <c r="F192" s="528"/>
      <c r="G192" s="528"/>
      <c r="H192" s="528"/>
      <c r="I192" s="528"/>
      <c r="J192" s="528"/>
      <c r="K192" s="528"/>
      <c r="L192" s="529"/>
      <c r="M192" s="176"/>
    </row>
    <row r="193" spans="1:16" s="3" customFormat="1" x14ac:dyDescent="0.3">
      <c r="A193" s="13"/>
      <c r="B193" s="527"/>
      <c r="C193" s="528"/>
      <c r="D193" s="528"/>
      <c r="E193" s="528"/>
      <c r="F193" s="528"/>
      <c r="G193" s="528"/>
      <c r="H193" s="528"/>
      <c r="I193" s="528"/>
      <c r="J193" s="528"/>
      <c r="K193" s="528"/>
      <c r="L193" s="529"/>
      <c r="M193" s="176"/>
    </row>
    <row r="194" spans="1:16" s="3" customFormat="1" x14ac:dyDescent="0.3">
      <c r="A194" s="13"/>
      <c r="B194" s="527"/>
      <c r="C194" s="528"/>
      <c r="D194" s="528"/>
      <c r="E194" s="528"/>
      <c r="F194" s="528"/>
      <c r="G194" s="528"/>
      <c r="H194" s="528"/>
      <c r="I194" s="528"/>
      <c r="J194" s="528"/>
      <c r="K194" s="528"/>
      <c r="L194" s="529"/>
      <c r="M194" s="176"/>
    </row>
    <row r="195" spans="1:16" s="3" customFormat="1" x14ac:dyDescent="0.3">
      <c r="A195" s="13"/>
      <c r="B195" s="527"/>
      <c r="C195" s="528"/>
      <c r="D195" s="528"/>
      <c r="E195" s="528"/>
      <c r="F195" s="528"/>
      <c r="G195" s="528"/>
      <c r="H195" s="528"/>
      <c r="I195" s="528"/>
      <c r="J195" s="528"/>
      <c r="K195" s="528"/>
      <c r="L195" s="529"/>
      <c r="M195" s="176"/>
    </row>
    <row r="196" spans="1:16" s="3" customFormat="1" x14ac:dyDescent="0.3">
      <c r="A196" s="13"/>
      <c r="B196" s="527"/>
      <c r="C196" s="528"/>
      <c r="D196" s="528"/>
      <c r="E196" s="528"/>
      <c r="F196" s="528"/>
      <c r="G196" s="528"/>
      <c r="H196" s="528"/>
      <c r="I196" s="528"/>
      <c r="J196" s="528"/>
      <c r="K196" s="528"/>
      <c r="L196" s="529"/>
      <c r="M196" s="176"/>
    </row>
    <row r="197" spans="1:16" s="3" customFormat="1" x14ac:dyDescent="0.3">
      <c r="A197" s="13"/>
      <c r="B197" s="527"/>
      <c r="C197" s="528"/>
      <c r="D197" s="528"/>
      <c r="E197" s="528"/>
      <c r="F197" s="528"/>
      <c r="G197" s="528"/>
      <c r="H197" s="528"/>
      <c r="I197" s="528"/>
      <c r="J197" s="528"/>
      <c r="K197" s="528"/>
      <c r="L197" s="529"/>
      <c r="M197" s="176"/>
    </row>
    <row r="198" spans="1:16" s="151" customFormat="1" x14ac:dyDescent="0.3">
      <c r="A198" s="249"/>
      <c r="B198" s="244"/>
      <c r="C198" s="245"/>
      <c r="D198" s="245"/>
      <c r="E198" s="245"/>
      <c r="F198" s="245"/>
      <c r="G198" s="245"/>
      <c r="H198" s="245"/>
      <c r="I198" s="245"/>
      <c r="J198" s="245"/>
      <c r="K198" s="245"/>
      <c r="L198" s="246"/>
    </row>
    <row r="199" spans="1:16" s="3" customFormat="1" x14ac:dyDescent="0.3">
      <c r="A199" s="12"/>
      <c r="B199" s="667" t="s">
        <v>33</v>
      </c>
      <c r="C199" s="668"/>
      <c r="D199" s="668"/>
      <c r="E199" s="668"/>
      <c r="F199" s="668"/>
      <c r="G199" s="668"/>
      <c r="H199" s="668"/>
      <c r="I199" s="668"/>
      <c r="J199" s="668"/>
      <c r="K199" s="668"/>
      <c r="L199" s="669"/>
      <c r="M199" s="258"/>
    </row>
    <row r="200" spans="1:16" s="151" customFormat="1" x14ac:dyDescent="0.3">
      <c r="A200" s="249"/>
      <c r="B200" s="208"/>
      <c r="C200" s="202"/>
      <c r="D200" s="202"/>
      <c r="E200" s="202"/>
      <c r="F200" s="202"/>
      <c r="G200" s="202"/>
      <c r="H200" s="202"/>
      <c r="I200" s="202"/>
      <c r="J200" s="202"/>
      <c r="K200" s="202"/>
      <c r="L200" s="203"/>
    </row>
    <row r="201" spans="1:16" s="151" customFormat="1" x14ac:dyDescent="0.3">
      <c r="A201" s="249"/>
      <c r="B201" s="674" t="str">
        <f>IF(Intro!$G$21="English",O201,P201)</f>
        <v>Provide your firm’s strategies and objectives for the next two years with respect to the pricing of the goods. Provide the rationale and assumptions underlying these strategies and objectives.</v>
      </c>
      <c r="C201" s="675"/>
      <c r="D201" s="675"/>
      <c r="E201" s="675"/>
      <c r="F201" s="675"/>
      <c r="G201" s="675"/>
      <c r="H201" s="675"/>
      <c r="I201" s="675"/>
      <c r="J201" s="675"/>
      <c r="K201" s="675"/>
      <c r="L201" s="676"/>
      <c r="O201" s="151" t="s">
        <v>291</v>
      </c>
      <c r="P201" s="151" t="s">
        <v>153</v>
      </c>
    </row>
    <row r="202" spans="1:16" s="151" customFormat="1" x14ac:dyDescent="0.3">
      <c r="A202" s="249"/>
      <c r="B202" s="674"/>
      <c r="C202" s="675"/>
      <c r="D202" s="675"/>
      <c r="E202" s="675"/>
      <c r="F202" s="675"/>
      <c r="G202" s="675"/>
      <c r="H202" s="675"/>
      <c r="I202" s="675"/>
      <c r="J202" s="675"/>
      <c r="K202" s="675"/>
      <c r="L202" s="676"/>
    </row>
    <row r="203" spans="1:16" s="151" customFormat="1" x14ac:dyDescent="0.3">
      <c r="A203" s="249"/>
      <c r="B203" s="208"/>
      <c r="C203" s="202"/>
      <c r="D203" s="202"/>
      <c r="E203" s="202"/>
      <c r="F203" s="202"/>
      <c r="G203" s="202"/>
      <c r="H203" s="202"/>
      <c r="I203" s="202"/>
      <c r="J203" s="202"/>
      <c r="K203" s="202"/>
      <c r="L203" s="203"/>
    </row>
    <row r="204" spans="1:16" s="3" customFormat="1" x14ac:dyDescent="0.3">
      <c r="A204" s="13"/>
      <c r="B204" s="527"/>
      <c r="C204" s="528"/>
      <c r="D204" s="528"/>
      <c r="E204" s="528"/>
      <c r="F204" s="528"/>
      <c r="G204" s="528"/>
      <c r="H204" s="528"/>
      <c r="I204" s="528"/>
      <c r="J204" s="528"/>
      <c r="K204" s="528"/>
      <c r="L204" s="529"/>
      <c r="M204" s="176"/>
    </row>
    <row r="205" spans="1:16" s="3" customFormat="1" x14ac:dyDescent="0.3">
      <c r="A205" s="13"/>
      <c r="B205" s="527"/>
      <c r="C205" s="528"/>
      <c r="D205" s="528"/>
      <c r="E205" s="528"/>
      <c r="F205" s="528"/>
      <c r="G205" s="528"/>
      <c r="H205" s="528"/>
      <c r="I205" s="528"/>
      <c r="J205" s="528"/>
      <c r="K205" s="528"/>
      <c r="L205" s="529"/>
      <c r="M205" s="176"/>
    </row>
    <row r="206" spans="1:16" s="3" customFormat="1" x14ac:dyDescent="0.3">
      <c r="A206" s="13"/>
      <c r="B206" s="527"/>
      <c r="C206" s="528"/>
      <c r="D206" s="528"/>
      <c r="E206" s="528"/>
      <c r="F206" s="528"/>
      <c r="G206" s="528"/>
      <c r="H206" s="528"/>
      <c r="I206" s="528"/>
      <c r="J206" s="528"/>
      <c r="K206" s="528"/>
      <c r="L206" s="529"/>
      <c r="M206" s="176"/>
    </row>
    <row r="207" spans="1:16" s="3" customFormat="1" x14ac:dyDescent="0.3">
      <c r="A207" s="13"/>
      <c r="B207" s="527"/>
      <c r="C207" s="528"/>
      <c r="D207" s="528"/>
      <c r="E207" s="528"/>
      <c r="F207" s="528"/>
      <c r="G207" s="528"/>
      <c r="H207" s="528"/>
      <c r="I207" s="528"/>
      <c r="J207" s="528"/>
      <c r="K207" s="528"/>
      <c r="L207" s="529"/>
      <c r="M207" s="176"/>
    </row>
    <row r="208" spans="1:16" s="3" customFormat="1" x14ac:dyDescent="0.3">
      <c r="A208" s="13"/>
      <c r="B208" s="527"/>
      <c r="C208" s="528"/>
      <c r="D208" s="528"/>
      <c r="E208" s="528"/>
      <c r="F208" s="528"/>
      <c r="G208" s="528"/>
      <c r="H208" s="528"/>
      <c r="I208" s="528"/>
      <c r="J208" s="528"/>
      <c r="K208" s="528"/>
      <c r="L208" s="529"/>
      <c r="M208" s="176"/>
    </row>
    <row r="209" spans="1:16" s="3" customFormat="1" x14ac:dyDescent="0.3">
      <c r="A209" s="13"/>
      <c r="B209" s="527"/>
      <c r="C209" s="528"/>
      <c r="D209" s="528"/>
      <c r="E209" s="528"/>
      <c r="F209" s="528"/>
      <c r="G209" s="528"/>
      <c r="H209" s="528"/>
      <c r="I209" s="528"/>
      <c r="J209" s="528"/>
      <c r="K209" s="528"/>
      <c r="L209" s="529"/>
      <c r="M209" s="176"/>
    </row>
    <row r="210" spans="1:16" s="3" customFormat="1" x14ac:dyDescent="0.3">
      <c r="A210" s="13"/>
      <c r="B210" s="527"/>
      <c r="C210" s="528"/>
      <c r="D210" s="528"/>
      <c r="E210" s="528"/>
      <c r="F210" s="528"/>
      <c r="G210" s="528"/>
      <c r="H210" s="528"/>
      <c r="I210" s="528"/>
      <c r="J210" s="528"/>
      <c r="K210" s="528"/>
      <c r="L210" s="529"/>
      <c r="M210" s="176"/>
    </row>
    <row r="211" spans="1:16" s="3" customFormat="1" x14ac:dyDescent="0.3">
      <c r="A211" s="13"/>
      <c r="B211" s="527"/>
      <c r="C211" s="528"/>
      <c r="D211" s="528"/>
      <c r="E211" s="528"/>
      <c r="F211" s="528"/>
      <c r="G211" s="528"/>
      <c r="H211" s="528"/>
      <c r="I211" s="528"/>
      <c r="J211" s="528"/>
      <c r="K211" s="528"/>
      <c r="L211" s="529"/>
      <c r="M211" s="176"/>
    </row>
    <row r="212" spans="1:16" s="151" customFormat="1" x14ac:dyDescent="0.3">
      <c r="A212" s="249"/>
      <c r="B212" s="244"/>
      <c r="C212" s="245"/>
      <c r="D212" s="245"/>
      <c r="E212" s="245"/>
      <c r="F212" s="245"/>
      <c r="G212" s="245"/>
      <c r="H212" s="245"/>
      <c r="I212" s="245"/>
      <c r="J212" s="245"/>
      <c r="K212" s="245"/>
      <c r="L212" s="246"/>
    </row>
    <row r="213" spans="1:16" s="3" customFormat="1" x14ac:dyDescent="0.3">
      <c r="A213" s="12"/>
      <c r="B213" s="667" t="s">
        <v>34</v>
      </c>
      <c r="C213" s="668"/>
      <c r="D213" s="668"/>
      <c r="E213" s="668"/>
      <c r="F213" s="668"/>
      <c r="G213" s="668"/>
      <c r="H213" s="668"/>
      <c r="I213" s="668"/>
      <c r="J213" s="668"/>
      <c r="K213" s="668"/>
      <c r="L213" s="669"/>
      <c r="M213" s="258"/>
    </row>
    <row r="214" spans="1:16" s="151" customFormat="1" x14ac:dyDescent="0.3">
      <c r="A214" s="249"/>
      <c r="B214" s="208"/>
      <c r="C214" s="202"/>
      <c r="D214" s="202"/>
      <c r="E214" s="202"/>
      <c r="F214" s="202"/>
      <c r="G214" s="202"/>
      <c r="H214" s="202"/>
      <c r="I214" s="202"/>
      <c r="J214" s="202"/>
      <c r="K214" s="202"/>
      <c r="L214" s="203"/>
    </row>
    <row r="215" spans="1:16" s="151" customFormat="1" x14ac:dyDescent="0.3">
      <c r="A215" s="249"/>
      <c r="B215" s="674" t="str">
        <f>IF(Intro!$G$21="English",O215,P215)</f>
        <v>Provide your firm’s strategies and objectives for the next two years with respect to the export sales of the goods. Provide the rationale and assumptions underlying these strategies and objectives.</v>
      </c>
      <c r="C215" s="675"/>
      <c r="D215" s="675"/>
      <c r="E215" s="675"/>
      <c r="F215" s="675"/>
      <c r="G215" s="675"/>
      <c r="H215" s="675"/>
      <c r="I215" s="675"/>
      <c r="J215" s="675"/>
      <c r="K215" s="675"/>
      <c r="L215" s="676"/>
      <c r="O215" s="151" t="s">
        <v>151</v>
      </c>
      <c r="P215" s="151" t="s">
        <v>152</v>
      </c>
    </row>
    <row r="216" spans="1:16" s="151" customFormat="1" x14ac:dyDescent="0.3">
      <c r="A216" s="249"/>
      <c r="B216" s="674"/>
      <c r="C216" s="675"/>
      <c r="D216" s="675"/>
      <c r="E216" s="675"/>
      <c r="F216" s="675"/>
      <c r="G216" s="675"/>
      <c r="H216" s="675"/>
      <c r="I216" s="675"/>
      <c r="J216" s="675"/>
      <c r="K216" s="675"/>
      <c r="L216" s="676"/>
    </row>
    <row r="217" spans="1:16" s="151" customFormat="1" x14ac:dyDescent="0.3">
      <c r="A217" s="249"/>
      <c r="B217" s="208"/>
      <c r="C217" s="202"/>
      <c r="D217" s="202"/>
      <c r="E217" s="202"/>
      <c r="F217" s="202"/>
      <c r="G217" s="202"/>
      <c r="H217" s="202"/>
      <c r="I217" s="202"/>
      <c r="J217" s="202"/>
      <c r="K217" s="202"/>
      <c r="L217" s="203"/>
    </row>
    <row r="218" spans="1:16" s="3" customFormat="1" x14ac:dyDescent="0.3">
      <c r="A218" s="13"/>
      <c r="B218" s="527"/>
      <c r="C218" s="528"/>
      <c r="D218" s="528"/>
      <c r="E218" s="528"/>
      <c r="F218" s="528"/>
      <c r="G218" s="528"/>
      <c r="H218" s="528"/>
      <c r="I218" s="528"/>
      <c r="J218" s="528"/>
      <c r="K218" s="528"/>
      <c r="L218" s="529"/>
      <c r="M218" s="176"/>
    </row>
    <row r="219" spans="1:16" s="3" customFormat="1" x14ac:dyDescent="0.3">
      <c r="A219" s="13"/>
      <c r="B219" s="527"/>
      <c r="C219" s="528"/>
      <c r="D219" s="528"/>
      <c r="E219" s="528"/>
      <c r="F219" s="528"/>
      <c r="G219" s="528"/>
      <c r="H219" s="528"/>
      <c r="I219" s="528"/>
      <c r="J219" s="528"/>
      <c r="K219" s="528"/>
      <c r="L219" s="529"/>
      <c r="M219" s="176"/>
    </row>
    <row r="220" spans="1:16" s="3" customFormat="1" x14ac:dyDescent="0.3">
      <c r="A220" s="13"/>
      <c r="B220" s="527"/>
      <c r="C220" s="528"/>
      <c r="D220" s="528"/>
      <c r="E220" s="528"/>
      <c r="F220" s="528"/>
      <c r="G220" s="528"/>
      <c r="H220" s="528"/>
      <c r="I220" s="528"/>
      <c r="J220" s="528"/>
      <c r="K220" s="528"/>
      <c r="L220" s="529"/>
      <c r="M220" s="176"/>
    </row>
    <row r="221" spans="1:16" s="3" customFormat="1" x14ac:dyDescent="0.3">
      <c r="A221" s="13"/>
      <c r="B221" s="527"/>
      <c r="C221" s="528"/>
      <c r="D221" s="528"/>
      <c r="E221" s="528"/>
      <c r="F221" s="528"/>
      <c r="G221" s="528"/>
      <c r="H221" s="528"/>
      <c r="I221" s="528"/>
      <c r="J221" s="528"/>
      <c r="K221" s="528"/>
      <c r="L221" s="529"/>
      <c r="M221" s="176"/>
    </row>
    <row r="222" spans="1:16" s="3" customFormat="1" x14ac:dyDescent="0.3">
      <c r="A222" s="13"/>
      <c r="B222" s="527"/>
      <c r="C222" s="528"/>
      <c r="D222" s="528"/>
      <c r="E222" s="528"/>
      <c r="F222" s="528"/>
      <c r="G222" s="528"/>
      <c r="H222" s="528"/>
      <c r="I222" s="528"/>
      <c r="J222" s="528"/>
      <c r="K222" s="528"/>
      <c r="L222" s="529"/>
      <c r="M222" s="176"/>
    </row>
    <row r="223" spans="1:16" s="3" customFormat="1" x14ac:dyDescent="0.3">
      <c r="A223" s="13"/>
      <c r="B223" s="527"/>
      <c r="C223" s="528"/>
      <c r="D223" s="528"/>
      <c r="E223" s="528"/>
      <c r="F223" s="528"/>
      <c r="G223" s="528"/>
      <c r="H223" s="528"/>
      <c r="I223" s="528"/>
      <c r="J223" s="528"/>
      <c r="K223" s="528"/>
      <c r="L223" s="529"/>
      <c r="M223" s="176"/>
    </row>
    <row r="224" spans="1:16" s="3" customFormat="1" x14ac:dyDescent="0.3">
      <c r="A224" s="13"/>
      <c r="B224" s="527"/>
      <c r="C224" s="528"/>
      <c r="D224" s="528"/>
      <c r="E224" s="528"/>
      <c r="F224" s="528"/>
      <c r="G224" s="528"/>
      <c r="H224" s="528"/>
      <c r="I224" s="528"/>
      <c r="J224" s="528"/>
      <c r="K224" s="528"/>
      <c r="L224" s="529"/>
      <c r="M224" s="176"/>
    </row>
    <row r="225" spans="1:16" s="3" customFormat="1" x14ac:dyDescent="0.3">
      <c r="A225" s="13"/>
      <c r="B225" s="527"/>
      <c r="C225" s="528"/>
      <c r="D225" s="528"/>
      <c r="E225" s="528"/>
      <c r="F225" s="528"/>
      <c r="G225" s="528"/>
      <c r="H225" s="528"/>
      <c r="I225" s="528"/>
      <c r="J225" s="528"/>
      <c r="K225" s="528"/>
      <c r="L225" s="529"/>
      <c r="M225" s="176"/>
    </row>
    <row r="226" spans="1:16" s="151" customFormat="1" x14ac:dyDescent="0.3">
      <c r="A226" s="249"/>
      <c r="B226" s="244"/>
      <c r="C226" s="245"/>
      <c r="D226" s="245"/>
      <c r="E226" s="245"/>
      <c r="F226" s="245"/>
      <c r="G226" s="245"/>
      <c r="H226" s="245"/>
      <c r="I226" s="245"/>
      <c r="J226" s="245"/>
      <c r="K226" s="245"/>
      <c r="L226" s="246"/>
    </row>
    <row r="227" spans="1:16" s="3" customFormat="1" x14ac:dyDescent="0.3">
      <c r="A227" s="12"/>
      <c r="B227" s="667" t="s">
        <v>35</v>
      </c>
      <c r="C227" s="668"/>
      <c r="D227" s="668"/>
      <c r="E227" s="668"/>
      <c r="F227" s="668"/>
      <c r="G227" s="668"/>
      <c r="H227" s="668"/>
      <c r="I227" s="668"/>
      <c r="J227" s="668"/>
      <c r="K227" s="668"/>
      <c r="L227" s="669"/>
      <c r="M227" s="258"/>
    </row>
    <row r="228" spans="1:16" s="151" customFormat="1" x14ac:dyDescent="0.3">
      <c r="A228" s="249"/>
      <c r="B228" s="208"/>
      <c r="C228" s="202"/>
      <c r="D228" s="202"/>
      <c r="E228" s="202"/>
      <c r="F228" s="202"/>
      <c r="G228" s="202"/>
      <c r="H228" s="202"/>
      <c r="I228" s="202"/>
      <c r="J228" s="202"/>
      <c r="K228" s="202"/>
      <c r="L228" s="203"/>
    </row>
    <row r="229" spans="1:16" s="151" customFormat="1" x14ac:dyDescent="0.3">
      <c r="A229" s="249"/>
      <c r="B229" s="674" t="str">
        <f>IF(Intro!$G$21="English",O229,P229)</f>
        <v>Provide your firm’s strategies and objectives for the next two years with respect to your firm's market share in Canada. Provide the rationale and assumptions underlying these strategies and objectives.</v>
      </c>
      <c r="C229" s="675"/>
      <c r="D229" s="675"/>
      <c r="E229" s="675"/>
      <c r="F229" s="675"/>
      <c r="G229" s="675"/>
      <c r="H229" s="675"/>
      <c r="I229" s="675"/>
      <c r="J229" s="675"/>
      <c r="K229" s="675"/>
      <c r="L229" s="676"/>
      <c r="O229" s="151" t="s">
        <v>524</v>
      </c>
      <c r="P229" s="151" t="s">
        <v>525</v>
      </c>
    </row>
    <row r="230" spans="1:16" s="151" customFormat="1" x14ac:dyDescent="0.3">
      <c r="A230" s="249"/>
      <c r="B230" s="674"/>
      <c r="C230" s="675"/>
      <c r="D230" s="675"/>
      <c r="E230" s="675"/>
      <c r="F230" s="675"/>
      <c r="G230" s="675"/>
      <c r="H230" s="675"/>
      <c r="I230" s="675"/>
      <c r="J230" s="675"/>
      <c r="K230" s="675"/>
      <c r="L230" s="676"/>
    </row>
    <row r="231" spans="1:16" s="151" customFormat="1" x14ac:dyDescent="0.3">
      <c r="A231" s="249"/>
      <c r="B231" s="208"/>
      <c r="C231" s="202"/>
      <c r="D231" s="202"/>
      <c r="E231" s="202"/>
      <c r="F231" s="202"/>
      <c r="G231" s="202"/>
      <c r="H231" s="202"/>
      <c r="I231" s="202"/>
      <c r="J231" s="202"/>
      <c r="K231" s="202"/>
      <c r="L231" s="203"/>
    </row>
    <row r="232" spans="1:16" s="3" customFormat="1" x14ac:dyDescent="0.3">
      <c r="A232" s="13"/>
      <c r="B232" s="527"/>
      <c r="C232" s="528"/>
      <c r="D232" s="528"/>
      <c r="E232" s="528"/>
      <c r="F232" s="528"/>
      <c r="G232" s="528"/>
      <c r="H232" s="528"/>
      <c r="I232" s="528"/>
      <c r="J232" s="528"/>
      <c r="K232" s="528"/>
      <c r="L232" s="529"/>
      <c r="M232" s="176"/>
    </row>
    <row r="233" spans="1:16" s="3" customFormat="1" x14ac:dyDescent="0.3">
      <c r="A233" s="13"/>
      <c r="B233" s="527"/>
      <c r="C233" s="528"/>
      <c r="D233" s="528"/>
      <c r="E233" s="528"/>
      <c r="F233" s="528"/>
      <c r="G233" s="528"/>
      <c r="H233" s="528"/>
      <c r="I233" s="528"/>
      <c r="J233" s="528"/>
      <c r="K233" s="528"/>
      <c r="L233" s="529"/>
      <c r="M233" s="176"/>
    </row>
    <row r="234" spans="1:16" s="3" customFormat="1" x14ac:dyDescent="0.3">
      <c r="A234" s="13"/>
      <c r="B234" s="527"/>
      <c r="C234" s="528"/>
      <c r="D234" s="528"/>
      <c r="E234" s="528"/>
      <c r="F234" s="528"/>
      <c r="G234" s="528"/>
      <c r="H234" s="528"/>
      <c r="I234" s="528"/>
      <c r="J234" s="528"/>
      <c r="K234" s="528"/>
      <c r="L234" s="529"/>
      <c r="M234" s="176"/>
    </row>
    <row r="235" spans="1:16" s="3" customFormat="1" x14ac:dyDescent="0.3">
      <c r="A235" s="13"/>
      <c r="B235" s="527"/>
      <c r="C235" s="528"/>
      <c r="D235" s="528"/>
      <c r="E235" s="528"/>
      <c r="F235" s="528"/>
      <c r="G235" s="528"/>
      <c r="H235" s="528"/>
      <c r="I235" s="528"/>
      <c r="J235" s="528"/>
      <c r="K235" s="528"/>
      <c r="L235" s="529"/>
      <c r="M235" s="176"/>
    </row>
    <row r="236" spans="1:16" s="3" customFormat="1" x14ac:dyDescent="0.3">
      <c r="A236" s="13"/>
      <c r="B236" s="527"/>
      <c r="C236" s="528"/>
      <c r="D236" s="528"/>
      <c r="E236" s="528"/>
      <c r="F236" s="528"/>
      <c r="G236" s="528"/>
      <c r="H236" s="528"/>
      <c r="I236" s="528"/>
      <c r="J236" s="528"/>
      <c r="K236" s="528"/>
      <c r="L236" s="529"/>
      <c r="M236" s="176"/>
    </row>
    <row r="237" spans="1:16" s="3" customFormat="1" x14ac:dyDescent="0.3">
      <c r="A237" s="13"/>
      <c r="B237" s="527"/>
      <c r="C237" s="528"/>
      <c r="D237" s="528"/>
      <c r="E237" s="528"/>
      <c r="F237" s="528"/>
      <c r="G237" s="528"/>
      <c r="H237" s="528"/>
      <c r="I237" s="528"/>
      <c r="J237" s="528"/>
      <c r="K237" s="528"/>
      <c r="L237" s="529"/>
      <c r="M237" s="176"/>
    </row>
    <row r="238" spans="1:16" s="3" customFormat="1" x14ac:dyDescent="0.3">
      <c r="A238" s="13"/>
      <c r="B238" s="527"/>
      <c r="C238" s="528"/>
      <c r="D238" s="528"/>
      <c r="E238" s="528"/>
      <c r="F238" s="528"/>
      <c r="G238" s="528"/>
      <c r="H238" s="528"/>
      <c r="I238" s="528"/>
      <c r="J238" s="528"/>
      <c r="K238" s="528"/>
      <c r="L238" s="529"/>
      <c r="M238" s="176"/>
    </row>
    <row r="239" spans="1:16" s="3" customFormat="1" x14ac:dyDescent="0.3">
      <c r="A239" s="13"/>
      <c r="B239" s="527"/>
      <c r="C239" s="528"/>
      <c r="D239" s="528"/>
      <c r="E239" s="528"/>
      <c r="F239" s="528"/>
      <c r="G239" s="528"/>
      <c r="H239" s="528"/>
      <c r="I239" s="528"/>
      <c r="J239" s="528"/>
      <c r="K239" s="528"/>
      <c r="L239" s="529"/>
      <c r="M239" s="176"/>
    </row>
    <row r="240" spans="1:16" s="151" customFormat="1" x14ac:dyDescent="0.3">
      <c r="A240" s="249"/>
      <c r="B240" s="244"/>
      <c r="C240" s="245"/>
      <c r="D240" s="245"/>
      <c r="E240" s="245"/>
      <c r="F240" s="245"/>
      <c r="G240" s="245"/>
      <c r="H240" s="245"/>
      <c r="I240" s="245"/>
      <c r="J240" s="245"/>
      <c r="K240" s="245"/>
      <c r="L240" s="246"/>
    </row>
    <row r="241" spans="1:14" s="3" customFormat="1" x14ac:dyDescent="0.3">
      <c r="A241" s="12"/>
      <c r="B241" s="275"/>
      <c r="C241" s="275"/>
      <c r="D241" s="259"/>
      <c r="E241" s="260"/>
      <c r="F241" s="260"/>
      <c r="G241" s="260"/>
      <c r="H241" s="260"/>
      <c r="I241" s="260"/>
      <c r="J241" s="260"/>
      <c r="K241" s="260"/>
      <c r="L241" s="260"/>
      <c r="M241" s="258"/>
    </row>
    <row r="242" spans="1:14" s="177" customFormat="1" x14ac:dyDescent="0.3">
      <c r="A242" s="254"/>
      <c r="B242" s="267"/>
      <c r="C242" s="267"/>
      <c r="D242" s="268"/>
      <c r="E242" s="268"/>
      <c r="F242" s="268"/>
      <c r="G242" s="268"/>
      <c r="H242" s="268"/>
      <c r="I242" s="268"/>
      <c r="J242" s="268"/>
      <c r="K242" s="268"/>
      <c r="L242" s="268"/>
      <c r="N242" s="255"/>
    </row>
    <row r="243" spans="1:14" s="177" customFormat="1" x14ac:dyDescent="0.3">
      <c r="A243" s="254"/>
      <c r="B243" s="267"/>
      <c r="C243" s="267"/>
      <c r="D243" s="268"/>
      <c r="E243" s="268"/>
      <c r="F243" s="268"/>
      <c r="G243" s="268"/>
      <c r="H243" s="268"/>
      <c r="I243" s="268"/>
      <c r="J243" s="268"/>
      <c r="K243" s="268"/>
      <c r="L243" s="268"/>
      <c r="N243" s="255"/>
    </row>
    <row r="244" spans="1:14" s="177" customFormat="1" x14ac:dyDescent="0.3">
      <c r="A244" s="254"/>
      <c r="B244" s="267"/>
      <c r="C244" s="267"/>
      <c r="D244" s="268"/>
      <c r="E244" s="268"/>
      <c r="F244" s="268"/>
      <c r="G244" s="268"/>
      <c r="H244" s="268"/>
      <c r="I244" s="268"/>
      <c r="J244" s="268"/>
      <c r="K244" s="268"/>
      <c r="L244" s="268"/>
      <c r="N244" s="255"/>
    </row>
    <row r="245" spans="1:14" s="177" customFormat="1" x14ac:dyDescent="0.3">
      <c r="A245" s="254"/>
      <c r="B245" s="267"/>
      <c r="C245" s="267"/>
      <c r="D245" s="268"/>
      <c r="E245" s="268"/>
      <c r="F245" s="268"/>
      <c r="G245" s="268"/>
      <c r="H245" s="268"/>
      <c r="I245" s="268"/>
      <c r="J245" s="268"/>
      <c r="K245" s="268"/>
      <c r="L245" s="268"/>
      <c r="N245" s="255"/>
    </row>
    <row r="246" spans="1:14" s="177" customFormat="1" x14ac:dyDescent="0.3">
      <c r="A246" s="254"/>
      <c r="B246" s="267"/>
      <c r="C246" s="267"/>
      <c r="D246" s="268"/>
      <c r="E246" s="268"/>
      <c r="F246" s="268"/>
      <c r="G246" s="268"/>
      <c r="H246" s="268"/>
      <c r="I246" s="268"/>
      <c r="J246" s="268"/>
      <c r="K246" s="268"/>
      <c r="L246" s="268"/>
      <c r="N246" s="255"/>
    </row>
    <row r="247" spans="1:14" s="177" customFormat="1" x14ac:dyDescent="0.3">
      <c r="A247" s="254"/>
      <c r="B247" s="267"/>
      <c r="C247" s="267"/>
      <c r="D247" s="268"/>
      <c r="E247" s="268"/>
      <c r="F247" s="268"/>
      <c r="G247" s="268"/>
      <c r="H247" s="268"/>
      <c r="I247" s="268"/>
      <c r="J247" s="268"/>
      <c r="K247" s="268"/>
      <c r="L247" s="268"/>
      <c r="N247" s="255"/>
    </row>
    <row r="248" spans="1:14" s="177" customFormat="1" x14ac:dyDescent="0.3">
      <c r="A248" s="254"/>
      <c r="B248" s="267"/>
      <c r="C248" s="267"/>
      <c r="D248" s="268"/>
      <c r="E248" s="268"/>
      <c r="F248" s="268"/>
      <c r="G248" s="268"/>
      <c r="H248" s="268"/>
      <c r="I248" s="268"/>
      <c r="J248" s="268"/>
      <c r="K248" s="268"/>
      <c r="L248" s="268"/>
      <c r="N248" s="255"/>
    </row>
    <row r="249" spans="1:14" s="177" customFormat="1" x14ac:dyDescent="0.3">
      <c r="A249" s="254"/>
      <c r="B249" s="267"/>
      <c r="C249" s="267"/>
      <c r="D249" s="268"/>
      <c r="E249" s="268"/>
      <c r="F249" s="268"/>
      <c r="G249" s="268"/>
      <c r="H249" s="268"/>
      <c r="I249" s="268"/>
      <c r="J249" s="268"/>
      <c r="K249" s="268"/>
      <c r="L249" s="268"/>
      <c r="N249" s="255"/>
    </row>
    <row r="250" spans="1:14" s="177" customFormat="1" x14ac:dyDescent="0.3">
      <c r="A250" s="254"/>
      <c r="B250" s="267"/>
      <c r="C250" s="267"/>
      <c r="D250" s="268"/>
      <c r="E250" s="268"/>
      <c r="F250" s="268"/>
      <c r="G250" s="268"/>
      <c r="H250" s="268"/>
      <c r="I250" s="268"/>
      <c r="J250" s="268"/>
      <c r="K250" s="268"/>
      <c r="L250" s="268"/>
      <c r="N250" s="255"/>
    </row>
    <row r="251" spans="1:14" s="177" customFormat="1" x14ac:dyDescent="0.3">
      <c r="A251" s="254"/>
      <c r="B251" s="267"/>
      <c r="C251" s="267"/>
      <c r="D251" s="268"/>
      <c r="E251" s="268"/>
      <c r="F251" s="268"/>
      <c r="G251" s="268"/>
      <c r="H251" s="268"/>
      <c r="I251" s="268"/>
      <c r="J251" s="268"/>
      <c r="K251" s="268"/>
      <c r="L251" s="268"/>
      <c r="N251" s="255"/>
    </row>
    <row r="252" spans="1:14" s="177" customFormat="1" x14ac:dyDescent="0.3">
      <c r="A252" s="254"/>
      <c r="B252" s="267"/>
      <c r="C252" s="267"/>
      <c r="D252" s="268"/>
      <c r="E252" s="268"/>
      <c r="F252" s="268"/>
      <c r="G252" s="268"/>
      <c r="H252" s="268"/>
      <c r="I252" s="268"/>
      <c r="J252" s="268"/>
      <c r="K252" s="268"/>
      <c r="L252" s="268"/>
      <c r="N252" s="255"/>
    </row>
    <row r="253" spans="1:14" s="177" customFormat="1" x14ac:dyDescent="0.3">
      <c r="A253" s="254"/>
      <c r="B253" s="267"/>
      <c r="C253" s="267"/>
      <c r="D253" s="268"/>
      <c r="E253" s="268"/>
      <c r="F253" s="268"/>
      <c r="G253" s="268"/>
      <c r="H253" s="268"/>
      <c r="I253" s="268"/>
      <c r="J253" s="268"/>
      <c r="K253" s="268"/>
      <c r="L253" s="268"/>
      <c r="N253" s="255"/>
    </row>
    <row r="254" spans="1:14" s="177" customFormat="1" x14ac:dyDescent="0.3">
      <c r="A254" s="254"/>
      <c r="B254" s="267"/>
      <c r="C254" s="267"/>
      <c r="D254" s="268"/>
      <c r="E254" s="268"/>
      <c r="F254" s="268"/>
      <c r="G254" s="268"/>
      <c r="H254" s="268"/>
      <c r="I254" s="268"/>
      <c r="J254" s="268"/>
      <c r="K254" s="268"/>
      <c r="L254" s="268"/>
      <c r="N254" s="255"/>
    </row>
    <row r="255" spans="1:14" s="177" customFormat="1" x14ac:dyDescent="0.3">
      <c r="A255" s="254"/>
      <c r="B255" s="267"/>
      <c r="C255" s="267"/>
      <c r="D255" s="268"/>
      <c r="E255" s="268"/>
      <c r="F255" s="268"/>
      <c r="G255" s="268"/>
      <c r="H255" s="268"/>
      <c r="I255" s="268"/>
      <c r="J255" s="268"/>
      <c r="K255" s="268"/>
      <c r="L255" s="268"/>
      <c r="N255" s="255"/>
    </row>
    <row r="256" spans="1:14" s="177" customFormat="1" x14ac:dyDescent="0.3">
      <c r="A256" s="254"/>
      <c r="B256" s="267"/>
      <c r="C256" s="267"/>
      <c r="D256" s="268"/>
      <c r="E256" s="268"/>
      <c r="F256" s="268"/>
      <c r="G256" s="268"/>
      <c r="H256" s="268"/>
      <c r="I256" s="268"/>
      <c r="J256" s="268"/>
      <c r="K256" s="268"/>
      <c r="L256" s="268"/>
      <c r="N256" s="255"/>
    </row>
    <row r="257" spans="1:14" s="177" customFormat="1" x14ac:dyDescent="0.3">
      <c r="A257" s="254"/>
      <c r="B257" s="267"/>
      <c r="C257" s="267"/>
      <c r="D257" s="268"/>
      <c r="E257" s="268"/>
      <c r="F257" s="268"/>
      <c r="G257" s="268"/>
      <c r="H257" s="268"/>
      <c r="I257" s="268"/>
      <c r="J257" s="268"/>
      <c r="K257" s="268"/>
      <c r="L257" s="268"/>
      <c r="N257" s="255"/>
    </row>
    <row r="258" spans="1:14" s="177" customFormat="1" x14ac:dyDescent="0.3">
      <c r="A258" s="254"/>
      <c r="B258" s="267"/>
      <c r="C258" s="267"/>
      <c r="D258" s="268"/>
      <c r="E258" s="268"/>
      <c r="F258" s="268"/>
      <c r="G258" s="268"/>
      <c r="H258" s="268"/>
      <c r="I258" s="268"/>
      <c r="J258" s="268"/>
      <c r="K258" s="268"/>
      <c r="L258" s="268"/>
      <c r="N258" s="255"/>
    </row>
    <row r="259" spans="1:14" s="177" customFormat="1" x14ac:dyDescent="0.3">
      <c r="A259" s="254"/>
      <c r="B259" s="267"/>
      <c r="C259" s="267"/>
      <c r="D259" s="268"/>
      <c r="E259" s="268"/>
      <c r="F259" s="268"/>
      <c r="G259" s="268"/>
      <c r="H259" s="268"/>
      <c r="I259" s="268"/>
      <c r="J259" s="268"/>
      <c r="K259" s="268"/>
      <c r="L259" s="268"/>
      <c r="N259" s="255"/>
    </row>
    <row r="260" spans="1:14" s="177" customFormat="1" x14ac:dyDescent="0.3">
      <c r="A260" s="254"/>
      <c r="B260" s="267"/>
      <c r="C260" s="267"/>
      <c r="D260" s="268"/>
      <c r="E260" s="268"/>
      <c r="F260" s="268"/>
      <c r="G260" s="268"/>
      <c r="H260" s="268"/>
      <c r="I260" s="268"/>
      <c r="J260" s="268"/>
      <c r="K260" s="268"/>
      <c r="L260" s="268"/>
      <c r="N260" s="255"/>
    </row>
    <row r="261" spans="1:14" s="177" customFormat="1" x14ac:dyDescent="0.3">
      <c r="A261" s="254"/>
      <c r="B261" s="267"/>
      <c r="C261" s="267"/>
      <c r="D261" s="268"/>
      <c r="E261" s="268"/>
      <c r="F261" s="268"/>
      <c r="G261" s="268"/>
      <c r="H261" s="268"/>
      <c r="I261" s="268"/>
      <c r="J261" s="268"/>
      <c r="K261" s="268"/>
      <c r="L261" s="268"/>
      <c r="N261" s="255"/>
    </row>
    <row r="262" spans="1:14" s="177" customFormat="1" x14ac:dyDescent="0.3">
      <c r="A262" s="254"/>
      <c r="B262" s="267"/>
      <c r="C262" s="267"/>
      <c r="D262" s="268"/>
      <c r="E262" s="268"/>
      <c r="F262" s="268"/>
      <c r="G262" s="268"/>
      <c r="H262" s="268"/>
      <c r="I262" s="268"/>
      <c r="J262" s="268"/>
      <c r="K262" s="268"/>
      <c r="L262" s="268"/>
      <c r="N262" s="255"/>
    </row>
  </sheetData>
  <sheetProtection algorithmName="SHA-512" hashValue="epqmgm5gi8R6ziV8UBdiJxrIlEpZIZb8t/FUwY4qakKWu6vYGP5jP2gV8hm0URJ13nnKxc5ZT3wyBLy0wvm1nw==" saltValue="9WRNCgsYXttCuYH+JCOwbA==" spinCount="100000" sheet="1" objects="1" scenarios="1" selectLockedCells="1"/>
  <mergeCells count="134">
    <mergeCell ref="B82:E82"/>
    <mergeCell ref="B28:K28"/>
    <mergeCell ref="B43:K43"/>
    <mergeCell ref="B44:D46"/>
    <mergeCell ref="E44:F44"/>
    <mergeCell ref="E45:F45"/>
    <mergeCell ref="E46:F46"/>
    <mergeCell ref="B29:D31"/>
    <mergeCell ref="B32:D34"/>
    <mergeCell ref="E29:F29"/>
    <mergeCell ref="E30:F30"/>
    <mergeCell ref="E31:F31"/>
    <mergeCell ref="E32:F32"/>
    <mergeCell ref="E33:F33"/>
    <mergeCell ref="B35:K35"/>
    <mergeCell ref="B36:D38"/>
    <mergeCell ref="E36:F36"/>
    <mergeCell ref="E37:F37"/>
    <mergeCell ref="E38:F38"/>
    <mergeCell ref="B39:D41"/>
    <mergeCell ref="E39:F39"/>
    <mergeCell ref="E40:F40"/>
    <mergeCell ref="E41:F41"/>
    <mergeCell ref="E62:F62"/>
    <mergeCell ref="G83:G84"/>
    <mergeCell ref="H83:H84"/>
    <mergeCell ref="I83:I84"/>
    <mergeCell ref="J83:J84"/>
    <mergeCell ref="B47:D49"/>
    <mergeCell ref="E47:F47"/>
    <mergeCell ref="E48:F48"/>
    <mergeCell ref="E49:F49"/>
    <mergeCell ref="G80:G81"/>
    <mergeCell ref="B54:D56"/>
    <mergeCell ref="E54:F54"/>
    <mergeCell ref="E55:F55"/>
    <mergeCell ref="E56:F56"/>
    <mergeCell ref="B50:K50"/>
    <mergeCell ref="B51:D53"/>
    <mergeCell ref="E51:F51"/>
    <mergeCell ref="E52:F52"/>
    <mergeCell ref="E53:F53"/>
    <mergeCell ref="B58:K58"/>
    <mergeCell ref="B59:D61"/>
    <mergeCell ref="E59:F59"/>
    <mergeCell ref="E60:F60"/>
    <mergeCell ref="E61:F61"/>
    <mergeCell ref="B62:D64"/>
    <mergeCell ref="B204:L211"/>
    <mergeCell ref="B201:L202"/>
    <mergeCell ref="B187:L188"/>
    <mergeCell ref="K83:K84"/>
    <mergeCell ref="B88:L95"/>
    <mergeCell ref="B102:L109"/>
    <mergeCell ref="B116:L123"/>
    <mergeCell ref="B190:L197"/>
    <mergeCell ref="B86:L86"/>
    <mergeCell ref="B127:L127"/>
    <mergeCell ref="B113:L114"/>
    <mergeCell ref="B99:L100"/>
    <mergeCell ref="B176:L183"/>
    <mergeCell ref="B111:L111"/>
    <mergeCell ref="F83:F84"/>
    <mergeCell ref="B125:L125"/>
    <mergeCell ref="B138:L138"/>
    <mergeCell ref="B151:L151"/>
    <mergeCell ref="B185:L185"/>
    <mergeCell ref="B129:L136"/>
    <mergeCell ref="B142:L149"/>
    <mergeCell ref="B157:L164"/>
    <mergeCell ref="B153:L155"/>
    <mergeCell ref="G170:G171"/>
    <mergeCell ref="B227:L227"/>
    <mergeCell ref="B213:L213"/>
    <mergeCell ref="B199:L199"/>
    <mergeCell ref="B218:L225"/>
    <mergeCell ref="B232:L239"/>
    <mergeCell ref="B229:L230"/>
    <mergeCell ref="B215:L216"/>
    <mergeCell ref="B16:L16"/>
    <mergeCell ref="B21:L21"/>
    <mergeCell ref="B25:D27"/>
    <mergeCell ref="K23:K24"/>
    <mergeCell ref="J23:J24"/>
    <mergeCell ref="B18:L18"/>
    <mergeCell ref="B19:L19"/>
    <mergeCell ref="G23:G24"/>
    <mergeCell ref="E25:F25"/>
    <mergeCell ref="E26:F26"/>
    <mergeCell ref="E27:F27"/>
    <mergeCell ref="B78:L79"/>
    <mergeCell ref="H80:H81"/>
    <mergeCell ref="I80:I81"/>
    <mergeCell ref="J80:J81"/>
    <mergeCell ref="K80:K81"/>
    <mergeCell ref="B76:L76"/>
    <mergeCell ref="B8:L8"/>
    <mergeCell ref="B15:L15"/>
    <mergeCell ref="B174:L174"/>
    <mergeCell ref="D172:E172"/>
    <mergeCell ref="B4:L4"/>
    <mergeCell ref="B5:L5"/>
    <mergeCell ref="B6:L6"/>
    <mergeCell ref="B140:L140"/>
    <mergeCell ref="B168:L168"/>
    <mergeCell ref="B9:L9"/>
    <mergeCell ref="B10:L10"/>
    <mergeCell ref="B12:L12"/>
    <mergeCell ref="B14:L14"/>
    <mergeCell ref="B13:L13"/>
    <mergeCell ref="H23:H24"/>
    <mergeCell ref="I23:I24"/>
    <mergeCell ref="E34:F34"/>
    <mergeCell ref="B83:E84"/>
    <mergeCell ref="H170:H171"/>
    <mergeCell ref="I170:I171"/>
    <mergeCell ref="B166:L166"/>
    <mergeCell ref="J170:J171"/>
    <mergeCell ref="K170:K171"/>
    <mergeCell ref="B97:L97"/>
    <mergeCell ref="E63:F63"/>
    <mergeCell ref="E64:F64"/>
    <mergeCell ref="B72:D74"/>
    <mergeCell ref="E72:F72"/>
    <mergeCell ref="E73:F73"/>
    <mergeCell ref="E74:F74"/>
    <mergeCell ref="B65:D67"/>
    <mergeCell ref="E65:F65"/>
    <mergeCell ref="E66:F66"/>
    <mergeCell ref="E67:F67"/>
    <mergeCell ref="B69:D71"/>
    <mergeCell ref="E69:F69"/>
    <mergeCell ref="E70:F70"/>
    <mergeCell ref="E71:F71"/>
  </mergeCells>
  <phoneticPr fontId="18" type="noConversion"/>
  <dataValidations xWindow="417" yWindow="363"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90:L193 B142:L142 B218:L218 B88:L92 B102:L105 B129:L129 B176:L179 B116:L119 B131:L133 B144:L146 B157:L160 B204:L207 B220:L222 B232:L235" xr:uid="{ACA9A99F-BFFD-43DE-AF19-844B13F28347}">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6:K46 G38:K38 G27 G31:K31 H25:K27 G61:K61 G49:K49 G34:K34 G41:K42 G56:K57 G53:K53 G67:K68 G74:K74 G71:K71 G64:K64 G82:K83" xr:uid="{72976589-ADC1-4497-B4BE-A694751FADD3}">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A1 G172:K172 G25:G26 G29:K30 G32:K33 G44:K45 G47:K48 G36:K37 G39:K40 G51:K52 G54:K55 G72:K73 G59:K60 G69:K70 G62:K63 G65:K66" xr:uid="{B632C7A0-1A2B-4CA2-BAE1-638211148954}">
      <formula1>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74" min="1" max="11" man="1"/>
    <brk id="137" min="1" max="11" man="1"/>
    <brk id="184" min="1" max="11" man="1"/>
  </rowBreaks>
  <ignoredErrors>
    <ignoredError sqref="G61:K61"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Q425"/>
  <sheetViews>
    <sheetView showGridLines="0" zoomScaleNormal="100" workbookViewId="0"/>
  </sheetViews>
  <sheetFormatPr defaultColWidth="9.44140625" defaultRowHeight="14.4" x14ac:dyDescent="0.3"/>
  <cols>
    <col min="1" max="1" width="1.5546875" style="12" customWidth="1"/>
    <col min="2" max="12" width="14.5546875" style="22" customWidth="1"/>
    <col min="13" max="13" width="14.5546875" style="1" customWidth="1"/>
    <col min="14" max="14" width="14.5546875" style="2" customWidth="1"/>
    <col min="15" max="16" width="14.5546875" style="2" hidden="1" customWidth="1"/>
    <col min="17" max="17" width="8.44140625" style="2" customWidth="1"/>
    <col min="18" max="16384" width="9.44140625" style="2"/>
  </cols>
  <sheetData>
    <row r="1" spans="1:16" x14ac:dyDescent="0.3">
      <c r="A1" s="292"/>
      <c r="O1" s="2" t="s">
        <v>625</v>
      </c>
      <c r="P1" s="2" t="s">
        <v>625</v>
      </c>
    </row>
    <row r="2" spans="1:16" x14ac:dyDescent="0.3">
      <c r="B2" s="23" t="str">
        <f>'Pro 1'!B2</f>
        <v>PROTECTED</v>
      </c>
      <c r="C2" s="23"/>
      <c r="D2" s="23"/>
      <c r="O2" s="3" t="s">
        <v>126</v>
      </c>
      <c r="P2" s="3" t="s">
        <v>128</v>
      </c>
    </row>
    <row r="3" spans="1:16" x14ac:dyDescent="0.3">
      <c r="B3" s="24"/>
      <c r="C3" s="24"/>
      <c r="D3" s="24"/>
      <c r="O3" s="7"/>
      <c r="P3" s="7"/>
    </row>
    <row r="4" spans="1:16" s="7" customFormat="1" x14ac:dyDescent="0.3">
      <c r="A4" s="18"/>
      <c r="B4" s="736" t="str">
        <f>Info!B4</f>
        <v>PRODUCERS' QUESTIONNAIRE</v>
      </c>
      <c r="C4" s="737"/>
      <c r="D4" s="737"/>
      <c r="E4" s="737"/>
      <c r="F4" s="737"/>
      <c r="G4" s="737"/>
      <c r="H4" s="737"/>
      <c r="I4" s="737"/>
      <c r="J4" s="737"/>
      <c r="K4" s="737"/>
      <c r="L4" s="738"/>
      <c r="M4" s="19"/>
      <c r="N4" s="19"/>
      <c r="O4" s="15"/>
      <c r="P4" s="15"/>
    </row>
    <row r="5" spans="1:16" s="7" customFormat="1" x14ac:dyDescent="0.3">
      <c r="A5" s="18"/>
      <c r="B5" s="736" t="str">
        <f>Info!B5</f>
        <v>RR-2025-007</v>
      </c>
      <c r="C5" s="737"/>
      <c r="D5" s="737"/>
      <c r="E5" s="737"/>
      <c r="F5" s="737"/>
      <c r="G5" s="737"/>
      <c r="H5" s="737"/>
      <c r="I5" s="737"/>
      <c r="J5" s="737"/>
      <c r="K5" s="737"/>
      <c r="L5" s="738"/>
      <c r="M5" s="19"/>
      <c r="N5" s="19"/>
      <c r="O5" s="15"/>
      <c r="P5" s="15"/>
    </row>
    <row r="6" spans="1:16" s="16" customFormat="1" x14ac:dyDescent="0.3">
      <c r="A6" s="18"/>
      <c r="B6" s="736" t="str">
        <f>Info!B6</f>
        <v>HEAVY PLATE</v>
      </c>
      <c r="C6" s="737"/>
      <c r="D6" s="737"/>
      <c r="E6" s="737"/>
      <c r="F6" s="737"/>
      <c r="G6" s="737"/>
      <c r="H6" s="737"/>
      <c r="I6" s="737"/>
      <c r="J6" s="737"/>
      <c r="K6" s="737"/>
      <c r="L6" s="738"/>
      <c r="M6" s="15"/>
      <c r="N6" s="15"/>
      <c r="O6" s="17"/>
      <c r="P6" s="17"/>
    </row>
    <row r="7" spans="1:16" s="16" customFormat="1" x14ac:dyDescent="0.3">
      <c r="A7" s="18"/>
      <c r="B7" s="178"/>
      <c r="C7" s="34"/>
      <c r="D7" s="34"/>
      <c r="E7" s="34"/>
      <c r="F7" s="34"/>
      <c r="G7" s="34"/>
      <c r="H7" s="34"/>
      <c r="I7" s="34"/>
      <c r="J7" s="34"/>
      <c r="K7" s="34"/>
      <c r="L7" s="179"/>
      <c r="M7" s="15"/>
      <c r="N7" s="15"/>
      <c r="O7" s="5"/>
    </row>
    <row r="8" spans="1:16" s="16" customFormat="1" x14ac:dyDescent="0.3">
      <c r="A8" s="18"/>
      <c r="B8" s="853" t="str">
        <f>Public!B8</f>
        <v>The following questions refer to the goods as defined in the product description on the Intro tab.</v>
      </c>
      <c r="C8" s="696"/>
      <c r="D8" s="696"/>
      <c r="E8" s="696"/>
      <c r="F8" s="696"/>
      <c r="G8" s="696"/>
      <c r="H8" s="696"/>
      <c r="I8" s="696"/>
      <c r="J8" s="696"/>
      <c r="K8" s="696"/>
      <c r="L8" s="854"/>
      <c r="M8" s="15"/>
      <c r="N8" s="15"/>
      <c r="O8" s="17"/>
      <c r="P8" s="17"/>
    </row>
    <row r="9" spans="1:16" s="16" customFormat="1" x14ac:dyDescent="0.3">
      <c r="A9" s="18"/>
      <c r="B9" s="855" t="str">
        <f>Public!B9</f>
        <v xml:space="preserve">Product information and a glossary of terms can be found in the Info tab.
</v>
      </c>
      <c r="C9" s="710"/>
      <c r="D9" s="710"/>
      <c r="E9" s="710"/>
      <c r="F9" s="710"/>
      <c r="G9" s="710"/>
      <c r="H9" s="710"/>
      <c r="I9" s="710"/>
      <c r="J9" s="710"/>
      <c r="K9" s="710"/>
      <c r="L9" s="856"/>
      <c r="M9" s="15"/>
      <c r="N9" s="15"/>
      <c r="O9" s="17"/>
    </row>
    <row r="10" spans="1:16" s="16" customFormat="1" x14ac:dyDescent="0.3">
      <c r="A10" s="18"/>
      <c r="B10" s="855" t="str">
        <f>'Pro 1'!B10</f>
        <v xml:space="preserve">Use the AddPro tab if more space is needed.
</v>
      </c>
      <c r="C10" s="710"/>
      <c r="D10" s="710"/>
      <c r="E10" s="710"/>
      <c r="F10" s="710"/>
      <c r="G10" s="710"/>
      <c r="H10" s="710"/>
      <c r="I10" s="710"/>
      <c r="J10" s="710"/>
      <c r="K10" s="710"/>
      <c r="L10" s="856"/>
      <c r="M10" s="15"/>
      <c r="N10" s="15"/>
      <c r="O10" s="17"/>
      <c r="P10" s="17"/>
    </row>
    <row r="11" spans="1:16" s="16" customFormat="1" x14ac:dyDescent="0.3">
      <c r="A11" s="18"/>
      <c r="B11" s="228"/>
      <c r="C11" s="225"/>
      <c r="D11" s="225"/>
      <c r="E11" s="34"/>
      <c r="F11" s="34"/>
      <c r="G11" s="34"/>
      <c r="H11" s="34"/>
      <c r="I11" s="34"/>
      <c r="J11" s="34"/>
      <c r="K11" s="34"/>
      <c r="L11" s="179"/>
      <c r="M11" s="15"/>
      <c r="N11" s="15"/>
      <c r="O11" s="17"/>
      <c r="P11" s="17"/>
    </row>
    <row r="12" spans="1:16" s="16" customFormat="1" x14ac:dyDescent="0.3">
      <c r="A12" s="18"/>
      <c r="B12" s="855" t="str">
        <f>'Pro 2'!B12</f>
        <v>For the questions in this tab, note the following:</v>
      </c>
      <c r="C12" s="710"/>
      <c r="D12" s="710"/>
      <c r="E12" s="710"/>
      <c r="F12" s="710"/>
      <c r="G12" s="710"/>
      <c r="H12" s="710"/>
      <c r="I12" s="710"/>
      <c r="J12" s="710"/>
      <c r="K12" s="710"/>
      <c r="L12" s="856"/>
      <c r="M12" s="15"/>
      <c r="N12" s="15"/>
      <c r="O12" s="17"/>
      <c r="P12" s="17"/>
    </row>
    <row r="13" spans="1:16" s="16" customFormat="1" x14ac:dyDescent="0.3">
      <c r="A13" s="169"/>
      <c r="B13" s="847" t="str">
        <f>IF(Intro!$G$21="English",O13,P13)</f>
        <v xml:space="preserve">• The statements are to be prepared using a full absorption costing method and are to be reported on a calendar-year basis. 
</v>
      </c>
      <c r="C13" s="848"/>
      <c r="D13" s="848"/>
      <c r="E13" s="848"/>
      <c r="F13" s="848"/>
      <c r="G13" s="848"/>
      <c r="H13" s="848"/>
      <c r="I13" s="848"/>
      <c r="J13" s="848"/>
      <c r="K13" s="848"/>
      <c r="L13" s="849"/>
      <c r="M13" s="15"/>
      <c r="N13" s="15"/>
      <c r="O13" s="17" t="s">
        <v>502</v>
      </c>
      <c r="P13" s="17" t="s">
        <v>503</v>
      </c>
    </row>
    <row r="14" spans="1:16" s="16" customFormat="1" x14ac:dyDescent="0.3">
      <c r="A14" s="18"/>
      <c r="B14" s="850" t="str">
        <f>'Pro 2'!B16</f>
        <v>• Report all values in Canadian dollars (CAD).</v>
      </c>
      <c r="C14" s="851"/>
      <c r="D14" s="851"/>
      <c r="E14" s="851"/>
      <c r="F14" s="851"/>
      <c r="G14" s="851"/>
      <c r="H14" s="851"/>
      <c r="I14" s="851"/>
      <c r="J14" s="851"/>
      <c r="K14" s="851"/>
      <c r="L14" s="852"/>
      <c r="M14" s="15"/>
      <c r="N14" s="15"/>
      <c r="O14" s="17"/>
      <c r="P14" s="17"/>
    </row>
    <row r="15" spans="1:16" s="8" customFormat="1" x14ac:dyDescent="0.3">
      <c r="A15" s="18"/>
      <c r="B15" s="25"/>
      <c r="C15" s="25"/>
      <c r="D15" s="25"/>
      <c r="E15" s="26"/>
      <c r="F15" s="26"/>
      <c r="G15" s="26"/>
      <c r="H15" s="26"/>
      <c r="I15" s="26"/>
      <c r="J15" s="26"/>
      <c r="K15" s="26"/>
      <c r="L15" s="26"/>
      <c r="O15" s="9"/>
      <c r="P15" s="9"/>
    </row>
    <row r="16" spans="1:16" x14ac:dyDescent="0.3">
      <c r="B16" s="686" t="str">
        <f>IF(Intro!$G$21="English",O16,P16)</f>
        <v>COST OF GOODS MANUFACTURED - FOR THE GOODS ONLY</v>
      </c>
      <c r="C16" s="687"/>
      <c r="D16" s="687"/>
      <c r="E16" s="687"/>
      <c r="F16" s="687"/>
      <c r="G16" s="687"/>
      <c r="H16" s="687"/>
      <c r="I16" s="687"/>
      <c r="J16" s="687"/>
      <c r="K16" s="687"/>
      <c r="L16" s="688"/>
      <c r="M16" s="151"/>
      <c r="O16" s="233" t="s">
        <v>797</v>
      </c>
      <c r="P16" s="233" t="s">
        <v>798</v>
      </c>
    </row>
    <row r="17" spans="1:16" x14ac:dyDescent="0.3">
      <c r="B17" s="680" t="s">
        <v>18</v>
      </c>
      <c r="C17" s="681"/>
      <c r="D17" s="681"/>
      <c r="E17" s="681"/>
      <c r="F17" s="681"/>
      <c r="G17" s="681"/>
      <c r="H17" s="681"/>
      <c r="I17" s="681"/>
      <c r="J17" s="681"/>
      <c r="K17" s="681"/>
      <c r="L17" s="682"/>
      <c r="M17" s="2"/>
    </row>
    <row r="18" spans="1:16" s="10" customFormat="1" x14ac:dyDescent="0.3">
      <c r="A18" s="12"/>
      <c r="B18" s="27"/>
      <c r="C18" s="28"/>
      <c r="D18" s="28"/>
      <c r="E18" s="29"/>
      <c r="F18" s="29"/>
      <c r="G18" s="29"/>
      <c r="H18" s="29"/>
      <c r="I18" s="29"/>
      <c r="J18" s="29"/>
      <c r="K18" s="29"/>
      <c r="L18" s="30"/>
    </row>
    <row r="19" spans="1:16" s="10" customFormat="1" x14ac:dyDescent="0.3">
      <c r="A19" s="12"/>
      <c r="B19" s="560" t="str">
        <f>IF(Intro!$G$21="English",O19,P19)</f>
        <v xml:space="preserve">Complete the statement of the cost of goods manufactured for your firm's sales in Canada and export sales of the goods produced in Canada. </v>
      </c>
      <c r="C19" s="561"/>
      <c r="D19" s="561"/>
      <c r="E19" s="561"/>
      <c r="F19" s="561"/>
      <c r="G19" s="561"/>
      <c r="H19" s="561"/>
      <c r="I19" s="561"/>
      <c r="J19" s="561"/>
      <c r="K19" s="561"/>
      <c r="L19" s="562"/>
      <c r="O19" s="11" t="s">
        <v>339</v>
      </c>
      <c r="P19" s="10" t="s">
        <v>119</v>
      </c>
    </row>
    <row r="20" spans="1:16" s="10" customFormat="1" x14ac:dyDescent="0.3">
      <c r="A20" s="12"/>
      <c r="B20" s="219"/>
      <c r="C20" s="220"/>
      <c r="D20" s="28"/>
      <c r="E20" s="29"/>
      <c r="F20" s="29"/>
      <c r="G20" s="29"/>
      <c r="H20" s="29"/>
      <c r="I20" s="29"/>
      <c r="J20" s="29"/>
      <c r="K20" s="29"/>
      <c r="L20" s="30"/>
      <c r="O20" s="11"/>
    </row>
    <row r="21" spans="1:16" s="10" customFormat="1" ht="14.1" customHeight="1" x14ac:dyDescent="0.3">
      <c r="A21" s="12"/>
      <c r="B21" s="815" t="str">
        <f>IF(Intro!$G$21="English",O21,P21)</f>
        <v>For Sale in Canada</v>
      </c>
      <c r="C21" s="816"/>
      <c r="D21" s="816"/>
      <c r="E21" s="816"/>
      <c r="F21" s="817"/>
      <c r="G21" s="768">
        <f>Variables!$B$6</f>
        <v>2023</v>
      </c>
      <c r="H21" s="768">
        <f>G21+1</f>
        <v>2024</v>
      </c>
      <c r="I21" s="768">
        <f>H21+1</f>
        <v>2025</v>
      </c>
      <c r="J21" s="768" t="str">
        <f>J386</f>
        <v>Jan-Mar 2025</v>
      </c>
      <c r="K21" s="768" t="str">
        <f>K386</f>
        <v>Jan-Mar 2026</v>
      </c>
      <c r="L21" s="323"/>
      <c r="O21" s="11" t="s">
        <v>40</v>
      </c>
      <c r="P21" s="11" t="s">
        <v>41</v>
      </c>
    </row>
    <row r="22" spans="1:16" s="10" customFormat="1" x14ac:dyDescent="0.3">
      <c r="A22" s="12"/>
      <c r="B22" s="818"/>
      <c r="C22" s="819"/>
      <c r="D22" s="819"/>
      <c r="E22" s="819"/>
      <c r="F22" s="820"/>
      <c r="G22" s="769"/>
      <c r="H22" s="769"/>
      <c r="I22" s="769"/>
      <c r="J22" s="769"/>
      <c r="K22" s="769"/>
      <c r="L22" s="323"/>
      <c r="O22" s="11"/>
      <c r="P22" s="11"/>
    </row>
    <row r="23" spans="1:16" s="151" customFormat="1" ht="14.1" customHeight="1" x14ac:dyDescent="0.3">
      <c r="A23" s="249"/>
      <c r="B23" s="838" t="str">
        <f>IF(Intro!$G$21="English",O23,P23)</f>
        <v xml:space="preserve">Beginning Inventory of Goods in Process </v>
      </c>
      <c r="C23" s="839"/>
      <c r="D23" s="839"/>
      <c r="E23" s="840"/>
      <c r="F23" s="185" t="s">
        <v>478</v>
      </c>
      <c r="G23" s="316"/>
      <c r="H23" s="316"/>
      <c r="I23" s="316"/>
      <c r="J23" s="316"/>
      <c r="K23" s="316"/>
      <c r="L23" s="324"/>
      <c r="O23" s="151" t="s">
        <v>56</v>
      </c>
      <c r="P23" s="151" t="s">
        <v>57</v>
      </c>
    </row>
    <row r="24" spans="1:16" s="151" customFormat="1" ht="14.1" customHeight="1" x14ac:dyDescent="0.3">
      <c r="A24" s="249"/>
      <c r="B24" s="821" t="str">
        <f>IF(Intro!$G$21="English",O24,P24)</f>
        <v xml:space="preserve">Direct material used 1 - </v>
      </c>
      <c r="C24" s="822"/>
      <c r="D24" s="822"/>
      <c r="E24" s="823"/>
      <c r="F24" s="185" t="s">
        <v>478</v>
      </c>
      <c r="G24" s="316"/>
      <c r="H24" s="316"/>
      <c r="I24" s="316"/>
      <c r="J24" s="316"/>
      <c r="K24" s="316"/>
      <c r="L24" s="324"/>
      <c r="O24" s="11" t="str">
        <f>"Direct material used 1 - "&amp;Public!D182</f>
        <v xml:space="preserve">Direct material used 1 - </v>
      </c>
      <c r="P24" s="10" t="str">
        <f>"La matière directe utilisée 1 - "&amp;Public!D182</f>
        <v xml:space="preserve">La matière directe utilisée 1 - </v>
      </c>
    </row>
    <row r="25" spans="1:16" s="151" customFormat="1" ht="14.1" customHeight="1" x14ac:dyDescent="0.3">
      <c r="A25" s="249"/>
      <c r="B25" s="821" t="str">
        <f>IF(Intro!$G$21="English",O25,P25)</f>
        <v xml:space="preserve">Direct material used 2 - </v>
      </c>
      <c r="C25" s="822"/>
      <c r="D25" s="822"/>
      <c r="E25" s="823"/>
      <c r="F25" s="185" t="s">
        <v>478</v>
      </c>
      <c r="G25" s="316"/>
      <c r="H25" s="316"/>
      <c r="I25" s="316"/>
      <c r="J25" s="316"/>
      <c r="K25" s="316"/>
      <c r="L25" s="324"/>
      <c r="O25" s="11" t="str">
        <f>"Direct material used 2 - "&amp;Public!D183</f>
        <v xml:space="preserve">Direct material used 2 - </v>
      </c>
      <c r="P25" s="10" t="str">
        <f>"La matière directe utilisée 2 - "&amp;Public!D183</f>
        <v xml:space="preserve">La matière directe utilisée 2 - </v>
      </c>
    </row>
    <row r="26" spans="1:16" s="151" customFormat="1" ht="14.1" customHeight="1" x14ac:dyDescent="0.3">
      <c r="A26" s="249"/>
      <c r="B26" s="821" t="str">
        <f>IF(Intro!$G$21="English",O26,P26)</f>
        <v xml:space="preserve">Direct material used 3 - </v>
      </c>
      <c r="C26" s="822"/>
      <c r="D26" s="822"/>
      <c r="E26" s="823"/>
      <c r="F26" s="185" t="s">
        <v>478</v>
      </c>
      <c r="G26" s="316"/>
      <c r="H26" s="316"/>
      <c r="I26" s="316"/>
      <c r="J26" s="316"/>
      <c r="K26" s="316"/>
      <c r="L26" s="324"/>
      <c r="O26" s="11" t="str">
        <f>"Direct material used 3 - "&amp;Public!D184</f>
        <v xml:space="preserve">Direct material used 3 - </v>
      </c>
      <c r="P26" s="10" t="str">
        <f>"La matière directe utilisée 3 - "&amp;Public!D184</f>
        <v xml:space="preserve">La matière directe utilisée 3 - </v>
      </c>
    </row>
    <row r="27" spans="1:16" s="151" customFormat="1" ht="14.1" customHeight="1" x14ac:dyDescent="0.3">
      <c r="A27" s="249"/>
      <c r="B27" s="821" t="str">
        <f>IF(Intro!$G$21="English",O27,P27)</f>
        <v xml:space="preserve">All Other Direct Materials Used </v>
      </c>
      <c r="C27" s="822"/>
      <c r="D27" s="822"/>
      <c r="E27" s="823"/>
      <c r="F27" s="185" t="s">
        <v>478</v>
      </c>
      <c r="G27" s="316"/>
      <c r="H27" s="316"/>
      <c r="I27" s="316"/>
      <c r="J27" s="316"/>
      <c r="K27" s="316"/>
      <c r="L27" s="324"/>
      <c r="O27" s="151" t="s">
        <v>58</v>
      </c>
      <c r="P27" s="151" t="s">
        <v>59</v>
      </c>
    </row>
    <row r="28" spans="1:16" s="151" customFormat="1" ht="14.1" customHeight="1" x14ac:dyDescent="0.3">
      <c r="A28" s="249"/>
      <c r="B28" s="838" t="str">
        <f>IF(Intro!$G$21="English",O28,P28)</f>
        <v>Direct Employment Wages Paid</v>
      </c>
      <c r="C28" s="839"/>
      <c r="D28" s="839"/>
      <c r="E28" s="840"/>
      <c r="F28" s="185" t="s">
        <v>478</v>
      </c>
      <c r="G28" s="316"/>
      <c r="H28" s="316"/>
      <c r="I28" s="316"/>
      <c r="J28" s="316"/>
      <c r="K28" s="316"/>
      <c r="L28" s="324"/>
      <c r="O28" s="151" t="s">
        <v>60</v>
      </c>
      <c r="P28" s="151" t="s">
        <v>61</v>
      </c>
    </row>
    <row r="29" spans="1:16" s="151" customFormat="1" ht="14.1" customHeight="1" x14ac:dyDescent="0.3">
      <c r="A29" s="249"/>
      <c r="B29" s="838" t="str">
        <f>IF(Intro!$G$21="English",O29,P29)</f>
        <v xml:space="preserve">Factory overhead </v>
      </c>
      <c r="C29" s="839"/>
      <c r="D29" s="839"/>
      <c r="E29" s="840"/>
      <c r="F29" s="185" t="s">
        <v>478</v>
      </c>
      <c r="G29" s="316"/>
      <c r="H29" s="316"/>
      <c r="I29" s="316"/>
      <c r="J29" s="316"/>
      <c r="K29" s="316"/>
      <c r="L29" s="324"/>
      <c r="O29" s="151" t="s">
        <v>340</v>
      </c>
      <c r="P29" s="151" t="s">
        <v>62</v>
      </c>
    </row>
    <row r="30" spans="1:16" s="151" customFormat="1" ht="14.1" customHeight="1" x14ac:dyDescent="0.3">
      <c r="A30" s="249"/>
      <c r="B30" s="838" t="str">
        <f>IF(Intro!$G$21="English",O30,P30)</f>
        <v>Ending Inventory of Goods in Process</v>
      </c>
      <c r="C30" s="839"/>
      <c r="D30" s="839"/>
      <c r="E30" s="840"/>
      <c r="F30" s="185" t="s">
        <v>478</v>
      </c>
      <c r="G30" s="316"/>
      <c r="H30" s="316"/>
      <c r="I30" s="316"/>
      <c r="J30" s="316"/>
      <c r="K30" s="316"/>
      <c r="L30" s="324"/>
      <c r="O30" s="151" t="s">
        <v>165</v>
      </c>
      <c r="P30" s="151" t="s">
        <v>507</v>
      </c>
    </row>
    <row r="31" spans="1:16" s="175" customFormat="1" ht="14.1" customHeight="1" x14ac:dyDescent="0.3">
      <c r="A31" s="256"/>
      <c r="B31" s="841" t="str">
        <f>IF(Intro!$G$21="English",O31,P31)</f>
        <v>Cost of Goods Manufactured</v>
      </c>
      <c r="C31" s="842"/>
      <c r="D31" s="842"/>
      <c r="E31" s="843"/>
      <c r="F31" s="185" t="s">
        <v>478</v>
      </c>
      <c r="G31" s="315">
        <f>G23+G24+G25+G26+G27+G28+G29-G30</f>
        <v>0</v>
      </c>
      <c r="H31" s="315">
        <f>H23+H24+H25+H26+H27+H28+H29-H30</f>
        <v>0</v>
      </c>
      <c r="I31" s="315">
        <f>I23+I24+I25+I26+I27+I28+I29-I30</f>
        <v>0</v>
      </c>
      <c r="J31" s="315">
        <f>J23+J24+J25+J26+J27+J28+J29-J30</f>
        <v>0</v>
      </c>
      <c r="K31" s="315">
        <f>K23+K24+K25+K26+K27+K28+K29-K30</f>
        <v>0</v>
      </c>
      <c r="L31" s="262"/>
      <c r="O31" s="175" t="s">
        <v>63</v>
      </c>
      <c r="P31" s="175" t="s">
        <v>64</v>
      </c>
    </row>
    <row r="32" spans="1:16" s="175" customFormat="1" x14ac:dyDescent="0.3">
      <c r="A32" s="256"/>
      <c r="B32" s="229"/>
      <c r="C32" s="261"/>
      <c r="D32" s="261"/>
      <c r="E32" s="261"/>
      <c r="F32" s="261"/>
      <c r="G32" s="182"/>
      <c r="H32" s="183"/>
      <c r="I32" s="183"/>
      <c r="J32" s="183"/>
      <c r="K32" s="183"/>
      <c r="L32" s="184"/>
    </row>
    <row r="33" spans="1:16" s="175" customFormat="1" x14ac:dyDescent="0.3">
      <c r="A33" s="256"/>
      <c r="B33" s="560" t="str">
        <f>B407</f>
        <v>Explain any large changes between periods and any irregularities such as negative amounts in the amounts reported above.</v>
      </c>
      <c r="C33" s="561"/>
      <c r="D33" s="561"/>
      <c r="E33" s="561"/>
      <c r="F33" s="561"/>
      <c r="G33" s="561"/>
      <c r="H33" s="561"/>
      <c r="I33" s="561"/>
      <c r="J33" s="561"/>
      <c r="K33" s="561"/>
      <c r="L33" s="562"/>
      <c r="O33" s="151"/>
      <c r="P33" s="151"/>
    </row>
    <row r="34" spans="1:16" s="175" customFormat="1" x14ac:dyDescent="0.3">
      <c r="A34" s="256"/>
      <c r="B34" s="222"/>
      <c r="C34" s="223"/>
      <c r="D34" s="223"/>
      <c r="E34" s="223"/>
      <c r="F34" s="223"/>
      <c r="L34" s="262"/>
    </row>
    <row r="35" spans="1:16" s="175" customFormat="1" x14ac:dyDescent="0.3">
      <c r="A35" s="256"/>
      <c r="B35" s="527"/>
      <c r="C35" s="528"/>
      <c r="D35" s="528"/>
      <c r="E35" s="528"/>
      <c r="F35" s="528"/>
      <c r="G35" s="528"/>
      <c r="H35" s="528"/>
      <c r="I35" s="528"/>
      <c r="J35" s="528"/>
      <c r="K35" s="528"/>
      <c r="L35" s="529"/>
    </row>
    <row r="36" spans="1:16" s="175" customFormat="1" x14ac:dyDescent="0.3">
      <c r="A36" s="256"/>
      <c r="B36" s="527"/>
      <c r="C36" s="528"/>
      <c r="D36" s="528"/>
      <c r="E36" s="528"/>
      <c r="F36" s="528"/>
      <c r="G36" s="528"/>
      <c r="H36" s="528"/>
      <c r="I36" s="528"/>
      <c r="J36" s="528"/>
      <c r="K36" s="528"/>
      <c r="L36" s="529"/>
      <c r="O36" s="151"/>
      <c r="P36" s="151"/>
    </row>
    <row r="37" spans="1:16" s="175" customFormat="1" x14ac:dyDescent="0.3">
      <c r="A37" s="256"/>
      <c r="B37" s="527"/>
      <c r="C37" s="528"/>
      <c r="D37" s="528"/>
      <c r="E37" s="528"/>
      <c r="F37" s="528"/>
      <c r="G37" s="528"/>
      <c r="H37" s="528"/>
      <c r="I37" s="528"/>
      <c r="J37" s="528"/>
      <c r="K37" s="528"/>
      <c r="L37" s="529"/>
      <c r="O37" s="151"/>
      <c r="P37" s="151"/>
    </row>
    <row r="38" spans="1:16" s="175" customFormat="1" x14ac:dyDescent="0.3">
      <c r="A38" s="256"/>
      <c r="B38" s="527"/>
      <c r="C38" s="528"/>
      <c r="D38" s="528"/>
      <c r="E38" s="528"/>
      <c r="F38" s="528"/>
      <c r="G38" s="528"/>
      <c r="H38" s="528"/>
      <c r="I38" s="528"/>
      <c r="J38" s="528"/>
      <c r="K38" s="528"/>
      <c r="L38" s="529"/>
      <c r="O38" s="151"/>
      <c r="P38" s="151"/>
    </row>
    <row r="39" spans="1:16" s="175" customFormat="1" x14ac:dyDescent="0.3">
      <c r="A39" s="256"/>
      <c r="B39" s="527"/>
      <c r="C39" s="528"/>
      <c r="D39" s="528"/>
      <c r="E39" s="528"/>
      <c r="F39" s="528"/>
      <c r="G39" s="528"/>
      <c r="H39" s="528"/>
      <c r="I39" s="528"/>
      <c r="J39" s="528"/>
      <c r="K39" s="528"/>
      <c r="L39" s="529"/>
    </row>
    <row r="40" spans="1:16" s="175" customFormat="1" x14ac:dyDescent="0.3">
      <c r="A40" s="256"/>
      <c r="B40" s="527"/>
      <c r="C40" s="528"/>
      <c r="D40" s="528"/>
      <c r="E40" s="528"/>
      <c r="F40" s="528"/>
      <c r="G40" s="528"/>
      <c r="H40" s="528"/>
      <c r="I40" s="528"/>
      <c r="J40" s="528"/>
      <c r="K40" s="528"/>
      <c r="L40" s="529"/>
    </row>
    <row r="41" spans="1:16" s="175" customFormat="1" x14ac:dyDescent="0.3">
      <c r="A41" s="256"/>
      <c r="B41" s="527"/>
      <c r="C41" s="528"/>
      <c r="D41" s="528"/>
      <c r="E41" s="528"/>
      <c r="F41" s="528"/>
      <c r="G41" s="528"/>
      <c r="H41" s="528"/>
      <c r="I41" s="528"/>
      <c r="J41" s="528"/>
      <c r="K41" s="528"/>
      <c r="L41" s="529"/>
    </row>
    <row r="42" spans="1:16" s="175" customFormat="1" x14ac:dyDescent="0.3">
      <c r="A42" s="256"/>
      <c r="B42" s="527"/>
      <c r="C42" s="528"/>
      <c r="D42" s="528"/>
      <c r="E42" s="528"/>
      <c r="F42" s="528"/>
      <c r="G42" s="528"/>
      <c r="H42" s="528"/>
      <c r="I42" s="528"/>
      <c r="J42" s="528"/>
      <c r="K42" s="528"/>
      <c r="L42" s="529"/>
    </row>
    <row r="43" spans="1:16" s="10" customFormat="1" x14ac:dyDescent="0.3">
      <c r="A43" s="12"/>
      <c r="B43" s="219"/>
      <c r="C43" s="220"/>
      <c r="G43" s="28"/>
      <c r="H43" s="29"/>
      <c r="I43" s="29"/>
      <c r="J43" s="29"/>
      <c r="K43" s="29"/>
      <c r="L43" s="30"/>
      <c r="O43" s="11"/>
    </row>
    <row r="44" spans="1:16" s="206" customFormat="1" x14ac:dyDescent="0.3">
      <c r="A44" s="205"/>
      <c r="B44" s="815" t="str">
        <f>IF(Intro!$G$21="English",O44,P44)</f>
        <v>For Export Sales</v>
      </c>
      <c r="C44" s="816"/>
      <c r="D44" s="816"/>
      <c r="E44" s="816"/>
      <c r="F44" s="817"/>
      <c r="G44" s="768">
        <f>Variables!$B$6</f>
        <v>2023</v>
      </c>
      <c r="H44" s="768">
        <f>G44+1</f>
        <v>2024</v>
      </c>
      <c r="I44" s="768">
        <f>H44+1</f>
        <v>2025</v>
      </c>
      <c r="J44" s="768" t="str">
        <f>J21</f>
        <v>Jan-Mar 2025</v>
      </c>
      <c r="K44" s="768" t="str">
        <f>K21</f>
        <v>Jan-Mar 2026</v>
      </c>
      <c r="L44" s="326"/>
      <c r="O44" s="207" t="s">
        <v>166</v>
      </c>
      <c r="P44" s="207" t="s">
        <v>167</v>
      </c>
    </row>
    <row r="45" spans="1:16" s="206" customFormat="1" x14ac:dyDescent="0.3">
      <c r="A45" s="205"/>
      <c r="B45" s="818"/>
      <c r="C45" s="819"/>
      <c r="D45" s="819"/>
      <c r="E45" s="819"/>
      <c r="F45" s="820"/>
      <c r="G45" s="769"/>
      <c r="H45" s="769"/>
      <c r="I45" s="769"/>
      <c r="J45" s="769"/>
      <c r="K45" s="769"/>
      <c r="L45" s="326"/>
      <c r="O45" s="207"/>
      <c r="P45" s="207"/>
    </row>
    <row r="46" spans="1:16" s="151" customFormat="1" ht="14.1" customHeight="1" x14ac:dyDescent="0.3">
      <c r="A46" s="249"/>
      <c r="B46" s="838" t="str">
        <f>IF(Intro!$G$21="English",O46,P46)</f>
        <v xml:space="preserve">Beginning Inventory of Goods in Process </v>
      </c>
      <c r="C46" s="839"/>
      <c r="D46" s="839"/>
      <c r="E46" s="840"/>
      <c r="F46" s="187" t="s">
        <v>478</v>
      </c>
      <c r="G46" s="319"/>
      <c r="H46" s="319"/>
      <c r="I46" s="319"/>
      <c r="J46" s="319"/>
      <c r="K46" s="319"/>
      <c r="L46" s="324"/>
      <c r="O46" s="151" t="s">
        <v>56</v>
      </c>
      <c r="P46" s="151" t="s">
        <v>57</v>
      </c>
    </row>
    <row r="47" spans="1:16" s="151" customFormat="1" ht="14.1" customHeight="1" x14ac:dyDescent="0.3">
      <c r="A47" s="249"/>
      <c r="B47" s="821" t="str">
        <f>IF(Intro!$G$21="English",O47,P47)</f>
        <v xml:space="preserve">Direct material used 1 - </v>
      </c>
      <c r="C47" s="822"/>
      <c r="D47" s="822"/>
      <c r="E47" s="823"/>
      <c r="F47" s="187" t="s">
        <v>478</v>
      </c>
      <c r="G47" s="319"/>
      <c r="H47" s="319"/>
      <c r="I47" s="319"/>
      <c r="J47" s="319"/>
      <c r="K47" s="319"/>
      <c r="L47" s="324"/>
      <c r="O47" s="11" t="str">
        <f t="shared" ref="O47:P49" si="0">O24</f>
        <v xml:space="preserve">Direct material used 1 - </v>
      </c>
      <c r="P47" s="10" t="str">
        <f t="shared" si="0"/>
        <v xml:space="preserve">La matière directe utilisée 1 - </v>
      </c>
    </row>
    <row r="48" spans="1:16" s="151" customFormat="1" ht="14.1" customHeight="1" x14ac:dyDescent="0.3">
      <c r="A48" s="249"/>
      <c r="B48" s="821" t="str">
        <f>IF(Intro!$G$21="English",O48,P48)</f>
        <v xml:space="preserve">Direct material used 2 - </v>
      </c>
      <c r="C48" s="822"/>
      <c r="D48" s="822"/>
      <c r="E48" s="823"/>
      <c r="F48" s="187" t="s">
        <v>478</v>
      </c>
      <c r="G48" s="319"/>
      <c r="H48" s="319"/>
      <c r="I48" s="319"/>
      <c r="J48" s="319"/>
      <c r="K48" s="319"/>
      <c r="L48" s="324"/>
      <c r="O48" s="11" t="str">
        <f t="shared" si="0"/>
        <v xml:space="preserve">Direct material used 2 - </v>
      </c>
      <c r="P48" s="10" t="str">
        <f t="shared" si="0"/>
        <v xml:space="preserve">La matière directe utilisée 2 - </v>
      </c>
    </row>
    <row r="49" spans="1:16" s="151" customFormat="1" ht="14.1" customHeight="1" x14ac:dyDescent="0.3">
      <c r="A49" s="249"/>
      <c r="B49" s="821" t="str">
        <f>IF(Intro!$G$21="English",O49,P49)</f>
        <v xml:space="preserve">Direct material used 3 - </v>
      </c>
      <c r="C49" s="822"/>
      <c r="D49" s="822"/>
      <c r="E49" s="823"/>
      <c r="F49" s="187" t="s">
        <v>478</v>
      </c>
      <c r="G49" s="319"/>
      <c r="H49" s="319"/>
      <c r="I49" s="319"/>
      <c r="J49" s="319"/>
      <c r="K49" s="319"/>
      <c r="L49" s="324"/>
      <c r="O49" s="11" t="str">
        <f t="shared" si="0"/>
        <v xml:space="preserve">Direct material used 3 - </v>
      </c>
      <c r="P49" s="10" t="str">
        <f t="shared" si="0"/>
        <v xml:space="preserve">La matière directe utilisée 3 - </v>
      </c>
    </row>
    <row r="50" spans="1:16" s="151" customFormat="1" ht="14.1" customHeight="1" x14ac:dyDescent="0.3">
      <c r="A50" s="249"/>
      <c r="B50" s="821" t="str">
        <f>IF(Intro!$G$21="English",O50,P50)</f>
        <v xml:space="preserve">All Other Direct Materials Used </v>
      </c>
      <c r="C50" s="822"/>
      <c r="D50" s="822"/>
      <c r="E50" s="823"/>
      <c r="F50" s="187" t="s">
        <v>478</v>
      </c>
      <c r="G50" s="319"/>
      <c r="H50" s="319"/>
      <c r="I50" s="319"/>
      <c r="J50" s="319"/>
      <c r="K50" s="319"/>
      <c r="L50" s="324"/>
      <c r="O50" s="151" t="s">
        <v>58</v>
      </c>
      <c r="P50" s="151" t="s">
        <v>59</v>
      </c>
    </row>
    <row r="51" spans="1:16" s="151" customFormat="1" ht="14.1" customHeight="1" x14ac:dyDescent="0.3">
      <c r="A51" s="249"/>
      <c r="B51" s="838" t="str">
        <f>IF(Intro!$G$21="English",O51,P51)</f>
        <v>Direct Employment Wages Paid</v>
      </c>
      <c r="C51" s="839"/>
      <c r="D51" s="839"/>
      <c r="E51" s="840"/>
      <c r="F51" s="187" t="s">
        <v>478</v>
      </c>
      <c r="G51" s="319"/>
      <c r="H51" s="319"/>
      <c r="I51" s="319"/>
      <c r="J51" s="319"/>
      <c r="K51" s="319"/>
      <c r="L51" s="324"/>
      <c r="O51" s="151" t="s">
        <v>60</v>
      </c>
      <c r="P51" s="151" t="s">
        <v>61</v>
      </c>
    </row>
    <row r="52" spans="1:16" s="151" customFormat="1" ht="14.1" customHeight="1" x14ac:dyDescent="0.3">
      <c r="A52" s="249"/>
      <c r="B52" s="838" t="str">
        <f>IF(Intro!$G$21="English",O52,P52)</f>
        <v xml:space="preserve">Factory overhead </v>
      </c>
      <c r="C52" s="839"/>
      <c r="D52" s="839"/>
      <c r="E52" s="840"/>
      <c r="F52" s="187" t="s">
        <v>478</v>
      </c>
      <c r="G52" s="319"/>
      <c r="H52" s="319"/>
      <c r="I52" s="319"/>
      <c r="J52" s="319"/>
      <c r="K52" s="319"/>
      <c r="L52" s="324"/>
      <c r="O52" s="151" t="s">
        <v>340</v>
      </c>
      <c r="P52" s="151" t="s">
        <v>62</v>
      </c>
    </row>
    <row r="53" spans="1:16" s="151" customFormat="1" ht="14.1" customHeight="1" x14ac:dyDescent="0.3">
      <c r="A53" s="249"/>
      <c r="B53" s="838" t="str">
        <f>IF(Intro!$G$21="English",O53,P53)</f>
        <v>Ending Inventory of Goods in Process</v>
      </c>
      <c r="C53" s="839"/>
      <c r="D53" s="839"/>
      <c r="E53" s="840"/>
      <c r="F53" s="187" t="s">
        <v>478</v>
      </c>
      <c r="G53" s="319"/>
      <c r="H53" s="319"/>
      <c r="I53" s="319"/>
      <c r="J53" s="319"/>
      <c r="K53" s="319"/>
      <c r="L53" s="324"/>
      <c r="O53" s="151" t="s">
        <v>165</v>
      </c>
      <c r="P53" s="151" t="s">
        <v>507</v>
      </c>
    </row>
    <row r="54" spans="1:16" s="175" customFormat="1" ht="14.1" customHeight="1" x14ac:dyDescent="0.3">
      <c r="A54" s="256"/>
      <c r="B54" s="841" t="str">
        <f>IF(Intro!$G$21="English",O54,P54)</f>
        <v>Cost of Goods Manufactured</v>
      </c>
      <c r="C54" s="842"/>
      <c r="D54" s="842"/>
      <c r="E54" s="843"/>
      <c r="F54" s="187" t="s">
        <v>478</v>
      </c>
      <c r="G54" s="322">
        <f>G46+G47+G48+G49+G50+G51+G52-G53</f>
        <v>0</v>
      </c>
      <c r="H54" s="322">
        <f>H46+H47+H48+H49+H50+H51+H52-H53</f>
        <v>0</v>
      </c>
      <c r="I54" s="322">
        <f>I46+I47+I48+I49+I50+I51+I52-I53</f>
        <v>0</v>
      </c>
      <c r="J54" s="322">
        <f>J46+J47+J48+J49+J50+J51+J52-J53</f>
        <v>0</v>
      </c>
      <c r="K54" s="322">
        <f>K46+K47+K48+K49+K50+K51+K52-K53</f>
        <v>0</v>
      </c>
      <c r="L54" s="262"/>
      <c r="O54" s="175" t="s">
        <v>63</v>
      </c>
      <c r="P54" s="175" t="s">
        <v>64</v>
      </c>
    </row>
    <row r="55" spans="1:16" s="151" customFormat="1" x14ac:dyDescent="0.3">
      <c r="A55" s="249"/>
      <c r="B55" s="208"/>
      <c r="C55" s="202"/>
      <c r="D55" s="202"/>
      <c r="E55" s="202"/>
      <c r="F55" s="202"/>
      <c r="G55" s="202"/>
      <c r="H55" s="202"/>
      <c r="I55" s="202"/>
      <c r="J55" s="202"/>
      <c r="K55" s="202"/>
      <c r="L55" s="203"/>
    </row>
    <row r="56" spans="1:16" s="175" customFormat="1" x14ac:dyDescent="0.3">
      <c r="A56" s="256"/>
      <c r="B56" s="560" t="str">
        <f>B407</f>
        <v>Explain any large changes between periods and any irregularities such as negative amounts in the amounts reported above.</v>
      </c>
      <c r="C56" s="561"/>
      <c r="D56" s="561"/>
      <c r="E56" s="561"/>
      <c r="F56" s="561"/>
      <c r="G56" s="561"/>
      <c r="H56" s="561"/>
      <c r="I56" s="561"/>
      <c r="J56" s="561"/>
      <c r="K56" s="561"/>
      <c r="L56" s="562"/>
      <c r="O56" s="151"/>
      <c r="P56" s="151"/>
    </row>
    <row r="57" spans="1:16" s="175" customFormat="1" x14ac:dyDescent="0.3">
      <c r="A57" s="256"/>
      <c r="B57" s="222"/>
      <c r="C57" s="223"/>
      <c r="D57" s="223"/>
      <c r="E57" s="223"/>
      <c r="F57" s="223"/>
      <c r="L57" s="262"/>
    </row>
    <row r="58" spans="1:16" s="175" customFormat="1" x14ac:dyDescent="0.3">
      <c r="A58" s="256"/>
      <c r="B58" s="527"/>
      <c r="C58" s="528"/>
      <c r="D58" s="528"/>
      <c r="E58" s="528"/>
      <c r="F58" s="528"/>
      <c r="G58" s="528"/>
      <c r="H58" s="528"/>
      <c r="I58" s="528"/>
      <c r="J58" s="528"/>
      <c r="K58" s="528"/>
      <c r="L58" s="529"/>
    </row>
    <row r="59" spans="1:16" s="175" customFormat="1" x14ac:dyDescent="0.3">
      <c r="A59" s="256"/>
      <c r="B59" s="527"/>
      <c r="C59" s="528"/>
      <c r="D59" s="528"/>
      <c r="E59" s="528"/>
      <c r="F59" s="528"/>
      <c r="G59" s="528"/>
      <c r="H59" s="528"/>
      <c r="I59" s="528"/>
      <c r="J59" s="528"/>
      <c r="K59" s="528"/>
      <c r="L59" s="529"/>
    </row>
    <row r="60" spans="1:16" s="175" customFormat="1" x14ac:dyDescent="0.3">
      <c r="A60" s="256"/>
      <c r="B60" s="527"/>
      <c r="C60" s="528"/>
      <c r="D60" s="528"/>
      <c r="E60" s="528"/>
      <c r="F60" s="528"/>
      <c r="G60" s="528"/>
      <c r="H60" s="528"/>
      <c r="I60" s="528"/>
      <c r="J60" s="528"/>
      <c r="K60" s="528"/>
      <c r="L60" s="529"/>
      <c r="O60" s="151"/>
      <c r="P60" s="151"/>
    </row>
    <row r="61" spans="1:16" s="175" customFormat="1" x14ac:dyDescent="0.3">
      <c r="A61" s="256"/>
      <c r="B61" s="527"/>
      <c r="C61" s="528"/>
      <c r="D61" s="528"/>
      <c r="E61" s="528"/>
      <c r="F61" s="528"/>
      <c r="G61" s="528"/>
      <c r="H61" s="528"/>
      <c r="I61" s="528"/>
      <c r="J61" s="528"/>
      <c r="K61" s="528"/>
      <c r="L61" s="529"/>
      <c r="O61" s="151"/>
      <c r="P61" s="151"/>
    </row>
    <row r="62" spans="1:16" s="175" customFormat="1" x14ac:dyDescent="0.3">
      <c r="A62" s="256"/>
      <c r="B62" s="527"/>
      <c r="C62" s="528"/>
      <c r="D62" s="528"/>
      <c r="E62" s="528"/>
      <c r="F62" s="528"/>
      <c r="G62" s="528"/>
      <c r="H62" s="528"/>
      <c r="I62" s="528"/>
      <c r="J62" s="528"/>
      <c r="K62" s="528"/>
      <c r="L62" s="529"/>
      <c r="O62" s="151"/>
      <c r="P62" s="151"/>
    </row>
    <row r="63" spans="1:16" s="175" customFormat="1" x14ac:dyDescent="0.3">
      <c r="A63" s="256"/>
      <c r="B63" s="527"/>
      <c r="C63" s="528"/>
      <c r="D63" s="528"/>
      <c r="E63" s="528"/>
      <c r="F63" s="528"/>
      <c r="G63" s="528"/>
      <c r="H63" s="528"/>
      <c r="I63" s="528"/>
      <c r="J63" s="528"/>
      <c r="K63" s="528"/>
      <c r="L63" s="529"/>
    </row>
    <row r="64" spans="1:16" s="175" customFormat="1" x14ac:dyDescent="0.3">
      <c r="A64" s="256"/>
      <c r="B64" s="527"/>
      <c r="C64" s="528"/>
      <c r="D64" s="528"/>
      <c r="E64" s="528"/>
      <c r="F64" s="528"/>
      <c r="G64" s="528"/>
      <c r="H64" s="528"/>
      <c r="I64" s="528"/>
      <c r="J64" s="528"/>
      <c r="K64" s="528"/>
      <c r="L64" s="529"/>
    </row>
    <row r="65" spans="1:16" s="175" customFormat="1" x14ac:dyDescent="0.3">
      <c r="A65" s="256"/>
      <c r="B65" s="527"/>
      <c r="C65" s="528"/>
      <c r="D65" s="528"/>
      <c r="E65" s="528"/>
      <c r="F65" s="528"/>
      <c r="G65" s="528"/>
      <c r="H65" s="528"/>
      <c r="I65" s="528"/>
      <c r="J65" s="528"/>
      <c r="K65" s="528"/>
      <c r="L65" s="529"/>
    </row>
    <row r="66" spans="1:16" s="151" customFormat="1" x14ac:dyDescent="0.3">
      <c r="A66" s="249"/>
      <c r="B66" s="244"/>
      <c r="C66" s="245"/>
      <c r="D66" s="245"/>
      <c r="E66" s="245"/>
      <c r="F66" s="245"/>
      <c r="G66" s="245"/>
      <c r="H66" s="245"/>
      <c r="I66" s="245"/>
      <c r="J66" s="245"/>
      <c r="K66" s="245"/>
      <c r="L66" s="246"/>
    </row>
    <row r="67" spans="1:16" s="151" customFormat="1" x14ac:dyDescent="0.3">
      <c r="A67" s="249"/>
      <c r="B67" s="680" t="s">
        <v>19</v>
      </c>
      <c r="C67" s="681"/>
      <c r="D67" s="681"/>
      <c r="E67" s="681"/>
      <c r="F67" s="681"/>
      <c r="G67" s="681"/>
      <c r="H67" s="681"/>
      <c r="I67" s="681"/>
      <c r="J67" s="681"/>
      <c r="K67" s="681"/>
      <c r="L67" s="682"/>
    </row>
    <row r="68" spans="1:16" s="151" customFormat="1" x14ac:dyDescent="0.3">
      <c r="A68" s="249"/>
      <c r="B68" s="208"/>
      <c r="C68" s="202"/>
      <c r="D68" s="202"/>
      <c r="E68" s="202"/>
      <c r="F68" s="202"/>
      <c r="G68" s="202"/>
      <c r="H68" s="202"/>
      <c r="I68" s="202"/>
      <c r="J68" s="202"/>
      <c r="K68" s="202"/>
      <c r="L68" s="203"/>
    </row>
    <row r="69" spans="1:16" s="151" customFormat="1" x14ac:dyDescent="0.3">
      <c r="A69" s="249"/>
      <c r="B69" s="560" t="str">
        <f>IF(Intro!$G$21="English",O69,P69)</f>
        <v>Explain any changes in the cost of direct materials used listed above since January 1, 2023.</v>
      </c>
      <c r="C69" s="561"/>
      <c r="D69" s="561"/>
      <c r="E69" s="561"/>
      <c r="F69" s="561"/>
      <c r="G69" s="561"/>
      <c r="H69" s="561"/>
      <c r="I69" s="561"/>
      <c r="J69" s="561"/>
      <c r="K69" s="561"/>
      <c r="L69" s="562"/>
      <c r="O69" s="150" t="s">
        <v>744</v>
      </c>
      <c r="P69" s="150" t="s">
        <v>745</v>
      </c>
    </row>
    <row r="70" spans="1:16" s="151" customFormat="1" x14ac:dyDescent="0.3">
      <c r="A70" s="249"/>
      <c r="B70" s="208"/>
      <c r="C70" s="202"/>
      <c r="D70" s="202"/>
      <c r="E70" s="202"/>
      <c r="F70" s="202"/>
      <c r="G70" s="202"/>
      <c r="H70" s="202"/>
      <c r="I70" s="202"/>
      <c r="J70" s="202"/>
      <c r="K70" s="202"/>
      <c r="L70" s="203"/>
    </row>
    <row r="71" spans="1:16" s="151" customFormat="1" x14ac:dyDescent="0.3">
      <c r="A71" s="249"/>
      <c r="B71" s="527"/>
      <c r="C71" s="528"/>
      <c r="D71" s="528"/>
      <c r="E71" s="528"/>
      <c r="F71" s="528"/>
      <c r="G71" s="528"/>
      <c r="H71" s="528"/>
      <c r="I71" s="528"/>
      <c r="J71" s="528"/>
      <c r="K71" s="528"/>
      <c r="L71" s="529"/>
    </row>
    <row r="72" spans="1:16" s="151" customFormat="1" x14ac:dyDescent="0.3">
      <c r="A72" s="249"/>
      <c r="B72" s="527"/>
      <c r="C72" s="528"/>
      <c r="D72" s="528"/>
      <c r="E72" s="528"/>
      <c r="F72" s="528"/>
      <c r="G72" s="528"/>
      <c r="H72" s="528"/>
      <c r="I72" s="528"/>
      <c r="J72" s="528"/>
      <c r="K72" s="528"/>
      <c r="L72" s="529"/>
    </row>
    <row r="73" spans="1:16" s="151" customFormat="1" x14ac:dyDescent="0.3">
      <c r="A73" s="249"/>
      <c r="B73" s="527"/>
      <c r="C73" s="528"/>
      <c r="D73" s="528"/>
      <c r="E73" s="528"/>
      <c r="F73" s="528"/>
      <c r="G73" s="528"/>
      <c r="H73" s="528"/>
      <c r="I73" s="528"/>
      <c r="J73" s="528"/>
      <c r="K73" s="528"/>
      <c r="L73" s="529"/>
    </row>
    <row r="74" spans="1:16" s="151" customFormat="1" x14ac:dyDescent="0.3">
      <c r="A74" s="249"/>
      <c r="B74" s="527"/>
      <c r="C74" s="528"/>
      <c r="D74" s="528"/>
      <c r="E74" s="528"/>
      <c r="F74" s="528"/>
      <c r="G74" s="528"/>
      <c r="H74" s="528"/>
      <c r="I74" s="528"/>
      <c r="J74" s="528"/>
      <c r="K74" s="528"/>
      <c r="L74" s="529"/>
    </row>
    <row r="75" spans="1:16" s="151" customFormat="1" x14ac:dyDescent="0.3">
      <c r="A75" s="249"/>
      <c r="B75" s="527"/>
      <c r="C75" s="528"/>
      <c r="D75" s="528"/>
      <c r="E75" s="528"/>
      <c r="F75" s="528"/>
      <c r="G75" s="528"/>
      <c r="H75" s="528"/>
      <c r="I75" s="528"/>
      <c r="J75" s="528"/>
      <c r="K75" s="528"/>
      <c r="L75" s="529"/>
    </row>
    <row r="76" spans="1:16" s="151" customFormat="1" x14ac:dyDescent="0.3">
      <c r="A76" s="249"/>
      <c r="B76" s="527"/>
      <c r="C76" s="528"/>
      <c r="D76" s="528"/>
      <c r="E76" s="528"/>
      <c r="F76" s="528"/>
      <c r="G76" s="528"/>
      <c r="H76" s="528"/>
      <c r="I76" s="528"/>
      <c r="J76" s="528"/>
      <c r="K76" s="528"/>
      <c r="L76" s="529"/>
    </row>
    <row r="77" spans="1:16" s="151" customFormat="1" x14ac:dyDescent="0.3">
      <c r="A77" s="249"/>
      <c r="B77" s="527"/>
      <c r="C77" s="528"/>
      <c r="D77" s="528"/>
      <c r="E77" s="528"/>
      <c r="F77" s="528"/>
      <c r="G77" s="528"/>
      <c r="H77" s="528"/>
      <c r="I77" s="528"/>
      <c r="J77" s="528"/>
      <c r="K77" s="528"/>
      <c r="L77" s="529"/>
    </row>
    <row r="78" spans="1:16" s="151" customFormat="1" x14ac:dyDescent="0.3">
      <c r="A78" s="249"/>
      <c r="B78" s="527"/>
      <c r="C78" s="528"/>
      <c r="D78" s="528"/>
      <c r="E78" s="528"/>
      <c r="F78" s="528"/>
      <c r="G78" s="528"/>
      <c r="H78" s="528"/>
      <c r="I78" s="528"/>
      <c r="J78" s="528"/>
      <c r="K78" s="528"/>
      <c r="L78" s="529"/>
    </row>
    <row r="79" spans="1:16" s="151" customFormat="1" x14ac:dyDescent="0.3">
      <c r="A79" s="249"/>
      <c r="B79" s="208"/>
      <c r="C79" s="202"/>
      <c r="D79" s="202"/>
      <c r="E79" s="202"/>
      <c r="F79" s="202"/>
      <c r="G79" s="202"/>
      <c r="H79" s="202"/>
      <c r="I79" s="202"/>
      <c r="J79" s="202"/>
      <c r="K79" s="202"/>
      <c r="L79" s="203"/>
    </row>
    <row r="80" spans="1:16" s="3" customFormat="1" x14ac:dyDescent="0.3">
      <c r="A80" s="12"/>
      <c r="B80" s="680" t="s">
        <v>24</v>
      </c>
      <c r="C80" s="681"/>
      <c r="D80" s="681"/>
      <c r="E80" s="681"/>
      <c r="F80" s="681"/>
      <c r="G80" s="681"/>
      <c r="H80" s="681"/>
      <c r="I80" s="681"/>
      <c r="J80" s="681"/>
      <c r="K80" s="681"/>
      <c r="L80" s="682"/>
      <c r="M80" s="258"/>
    </row>
    <row r="81" spans="1:16" s="151" customFormat="1" x14ac:dyDescent="0.3">
      <c r="A81" s="249"/>
      <c r="B81" s="208"/>
      <c r="C81" s="202"/>
      <c r="D81" s="202"/>
      <c r="E81" s="202"/>
      <c r="F81" s="202"/>
      <c r="G81" s="202"/>
      <c r="H81" s="202"/>
      <c r="I81" s="202"/>
      <c r="J81" s="202"/>
      <c r="K81" s="202"/>
      <c r="L81" s="203"/>
    </row>
    <row r="82" spans="1:16" s="151" customFormat="1" x14ac:dyDescent="0.3">
      <c r="A82" s="249"/>
      <c r="B82" s="576" t="str">
        <f>IF(Intro!$G$21="English",O82,P82)</f>
        <v>Describe your firm’s plans to manage the cost of direct materials for the next two years. Provide the rationale and assumptions underlying these strategies and objectives.</v>
      </c>
      <c r="C82" s="577"/>
      <c r="D82" s="577"/>
      <c r="E82" s="577"/>
      <c r="F82" s="577"/>
      <c r="G82" s="577"/>
      <c r="H82" s="577"/>
      <c r="I82" s="577"/>
      <c r="J82" s="577"/>
      <c r="K82" s="577"/>
      <c r="L82" s="578"/>
      <c r="O82" s="151" t="s">
        <v>479</v>
      </c>
      <c r="P82" s="151" t="s">
        <v>206</v>
      </c>
    </row>
    <row r="83" spans="1:16" s="151" customFormat="1" x14ac:dyDescent="0.3">
      <c r="A83" s="249"/>
      <c r="B83" s="208"/>
      <c r="C83" s="202"/>
      <c r="D83" s="202"/>
      <c r="E83" s="202"/>
      <c r="F83" s="202"/>
      <c r="G83" s="202"/>
      <c r="H83" s="202"/>
      <c r="I83" s="202"/>
      <c r="J83" s="202"/>
      <c r="K83" s="202"/>
      <c r="L83" s="203"/>
    </row>
    <row r="84" spans="1:16" s="3" customFormat="1" x14ac:dyDescent="0.3">
      <c r="A84" s="13"/>
      <c r="B84" s="527"/>
      <c r="C84" s="528"/>
      <c r="D84" s="528"/>
      <c r="E84" s="528"/>
      <c r="F84" s="528"/>
      <c r="G84" s="528"/>
      <c r="H84" s="528"/>
      <c r="I84" s="528"/>
      <c r="J84" s="528"/>
      <c r="K84" s="528"/>
      <c r="L84" s="529"/>
      <c r="M84" s="176"/>
    </row>
    <row r="85" spans="1:16" s="3" customFormat="1" x14ac:dyDescent="0.3">
      <c r="A85" s="13"/>
      <c r="B85" s="527"/>
      <c r="C85" s="528"/>
      <c r="D85" s="528"/>
      <c r="E85" s="528"/>
      <c r="F85" s="528"/>
      <c r="G85" s="528"/>
      <c r="H85" s="528"/>
      <c r="I85" s="528"/>
      <c r="J85" s="528"/>
      <c r="K85" s="528"/>
      <c r="L85" s="529"/>
      <c r="M85" s="176"/>
    </row>
    <row r="86" spans="1:16" s="175" customFormat="1" x14ac:dyDescent="0.3">
      <c r="A86" s="256"/>
      <c r="B86" s="527"/>
      <c r="C86" s="528"/>
      <c r="D86" s="528"/>
      <c r="E86" s="528"/>
      <c r="F86" s="528"/>
      <c r="G86" s="528"/>
      <c r="H86" s="528"/>
      <c r="I86" s="528"/>
      <c r="J86" s="528"/>
      <c r="K86" s="528"/>
      <c r="L86" s="529"/>
      <c r="O86" s="151"/>
      <c r="P86" s="151"/>
    </row>
    <row r="87" spans="1:16" s="175" customFormat="1" x14ac:dyDescent="0.3">
      <c r="A87" s="256"/>
      <c r="B87" s="527"/>
      <c r="C87" s="528"/>
      <c r="D87" s="528"/>
      <c r="E87" s="528"/>
      <c r="F87" s="528"/>
      <c r="G87" s="528"/>
      <c r="H87" s="528"/>
      <c r="I87" s="528"/>
      <c r="J87" s="528"/>
      <c r="K87" s="528"/>
      <c r="L87" s="529"/>
      <c r="O87" s="151"/>
      <c r="P87" s="151"/>
    </row>
    <row r="88" spans="1:16" s="175" customFormat="1" x14ac:dyDescent="0.3">
      <c r="A88" s="256"/>
      <c r="B88" s="527"/>
      <c r="C88" s="528"/>
      <c r="D88" s="528"/>
      <c r="E88" s="528"/>
      <c r="F88" s="528"/>
      <c r="G88" s="528"/>
      <c r="H88" s="528"/>
      <c r="I88" s="528"/>
      <c r="J88" s="528"/>
      <c r="K88" s="528"/>
      <c r="L88" s="529"/>
      <c r="O88" s="151"/>
      <c r="P88" s="151"/>
    </row>
    <row r="89" spans="1:16" s="3" customFormat="1" x14ac:dyDescent="0.3">
      <c r="A89" s="13"/>
      <c r="B89" s="527"/>
      <c r="C89" s="528"/>
      <c r="D89" s="528"/>
      <c r="E89" s="528"/>
      <c r="F89" s="528"/>
      <c r="G89" s="528"/>
      <c r="H89" s="528"/>
      <c r="I89" s="528"/>
      <c r="J89" s="528"/>
      <c r="K89" s="528"/>
      <c r="L89" s="529"/>
      <c r="M89" s="176"/>
    </row>
    <row r="90" spans="1:16" s="3" customFormat="1" x14ac:dyDescent="0.3">
      <c r="A90" s="13"/>
      <c r="B90" s="527"/>
      <c r="C90" s="528"/>
      <c r="D90" s="528"/>
      <c r="E90" s="528"/>
      <c r="F90" s="528"/>
      <c r="G90" s="528"/>
      <c r="H90" s="528"/>
      <c r="I90" s="528"/>
      <c r="J90" s="528"/>
      <c r="K90" s="528"/>
      <c r="L90" s="529"/>
      <c r="M90" s="176"/>
    </row>
    <row r="91" spans="1:16" s="3" customFormat="1" x14ac:dyDescent="0.3">
      <c r="A91" s="13"/>
      <c r="B91" s="527"/>
      <c r="C91" s="528"/>
      <c r="D91" s="528"/>
      <c r="E91" s="528"/>
      <c r="F91" s="528"/>
      <c r="G91" s="528"/>
      <c r="H91" s="528"/>
      <c r="I91" s="528"/>
      <c r="J91" s="528"/>
      <c r="K91" s="528"/>
      <c r="L91" s="529"/>
      <c r="M91" s="176"/>
    </row>
    <row r="92" spans="1:16" s="151" customFormat="1" x14ac:dyDescent="0.3">
      <c r="A92" s="249"/>
      <c r="B92" s="244"/>
      <c r="C92" s="245"/>
      <c r="D92" s="245"/>
      <c r="E92" s="245"/>
      <c r="F92" s="245"/>
      <c r="G92" s="245"/>
      <c r="H92" s="245"/>
      <c r="I92" s="245"/>
      <c r="J92" s="245"/>
      <c r="K92" s="245"/>
      <c r="L92" s="246"/>
    </row>
    <row r="93" spans="1:16" x14ac:dyDescent="0.3">
      <c r="B93" s="680" t="s">
        <v>25</v>
      </c>
      <c r="C93" s="681"/>
      <c r="D93" s="681"/>
      <c r="E93" s="681"/>
      <c r="F93" s="681"/>
      <c r="G93" s="681"/>
      <c r="H93" s="681"/>
      <c r="I93" s="681"/>
      <c r="J93" s="681"/>
      <c r="K93" s="681"/>
      <c r="L93" s="682"/>
      <c r="M93" s="2"/>
    </row>
    <row r="94" spans="1:16" s="10" customFormat="1" x14ac:dyDescent="0.3">
      <c r="A94" s="12"/>
      <c r="B94" s="27"/>
      <c r="C94" s="28"/>
      <c r="D94" s="28"/>
      <c r="E94" s="29"/>
      <c r="F94" s="29"/>
      <c r="G94" s="29"/>
      <c r="H94" s="29"/>
      <c r="I94" s="29"/>
      <c r="J94" s="29"/>
      <c r="K94" s="29"/>
      <c r="L94" s="30"/>
    </row>
    <row r="95" spans="1:16" s="10" customFormat="1" x14ac:dyDescent="0.3">
      <c r="A95" s="12"/>
      <c r="B95" s="560" t="str">
        <f>IF(Intro!$G$21="English",O95,P95)</f>
        <v>Provide your firm's employment, hours worked and wages paid with regard to the production of the goods. Include employment used in the production for domestic sales, for export sales, and for internal use or further processing.</v>
      </c>
      <c r="C95" s="561"/>
      <c r="D95" s="561"/>
      <c r="E95" s="561"/>
      <c r="F95" s="561"/>
      <c r="G95" s="561"/>
      <c r="H95" s="561"/>
      <c r="I95" s="561"/>
      <c r="J95" s="561"/>
      <c r="K95" s="561"/>
      <c r="L95" s="562"/>
      <c r="O95" s="11" t="s">
        <v>168</v>
      </c>
      <c r="P95" s="10" t="s">
        <v>346</v>
      </c>
    </row>
    <row r="96" spans="1:16" s="10" customFormat="1" x14ac:dyDescent="0.3">
      <c r="A96" s="12"/>
      <c r="B96" s="560"/>
      <c r="C96" s="561"/>
      <c r="D96" s="561"/>
      <c r="E96" s="561"/>
      <c r="F96" s="561"/>
      <c r="G96" s="561"/>
      <c r="H96" s="561"/>
      <c r="I96" s="561"/>
      <c r="J96" s="561"/>
      <c r="K96" s="561"/>
      <c r="L96" s="562"/>
      <c r="O96" s="11"/>
    </row>
    <row r="97" spans="1:16" s="10" customFormat="1" x14ac:dyDescent="0.3">
      <c r="A97" s="12"/>
      <c r="B97" s="560" t="str">
        <f>IF(Intro!$G$21="English",O97,P97)</f>
        <v>Note - Direct wages paid for domestic sales and exports sales are provided by the response in Question 1.</v>
      </c>
      <c r="C97" s="561"/>
      <c r="D97" s="561"/>
      <c r="E97" s="561"/>
      <c r="F97" s="561"/>
      <c r="G97" s="561"/>
      <c r="H97" s="561"/>
      <c r="I97" s="561"/>
      <c r="J97" s="561"/>
      <c r="K97" s="561"/>
      <c r="L97" s="562"/>
      <c r="O97" s="11" t="s">
        <v>666</v>
      </c>
      <c r="P97" s="10" t="s">
        <v>665</v>
      </c>
    </row>
    <row r="98" spans="1:16" s="10" customFormat="1" x14ac:dyDescent="0.3">
      <c r="A98" s="12"/>
      <c r="B98" s="219"/>
      <c r="C98" s="220"/>
      <c r="D98" s="28"/>
      <c r="E98" s="29"/>
      <c r="F98" s="29"/>
      <c r="G98" s="29"/>
      <c r="H98" s="29"/>
      <c r="I98" s="29"/>
      <c r="J98" s="29"/>
      <c r="K98" s="29"/>
      <c r="L98" s="30"/>
      <c r="O98" s="11"/>
    </row>
    <row r="99" spans="1:16" s="10" customFormat="1" ht="14.1" customHeight="1" x14ac:dyDescent="0.3">
      <c r="A99" s="12"/>
      <c r="B99" s="815" t="str">
        <f>IF(Intro!$G$21="English",O99,P99)</f>
        <v>Number of employees</v>
      </c>
      <c r="C99" s="816"/>
      <c r="D99" s="816"/>
      <c r="E99" s="816"/>
      <c r="F99" s="817"/>
      <c r="G99" s="768">
        <f>Variables!$B$6</f>
        <v>2023</v>
      </c>
      <c r="H99" s="768">
        <f>G99+1</f>
        <v>2024</v>
      </c>
      <c r="I99" s="768">
        <f>H99+1</f>
        <v>2025</v>
      </c>
      <c r="J99" s="768" t="str">
        <f>$J$44</f>
        <v>Jan-Mar 2025</v>
      </c>
      <c r="K99" s="768" t="str">
        <f>$K$44</f>
        <v>Jan-Mar 2026</v>
      </c>
      <c r="L99" s="323"/>
      <c r="O99" s="11" t="s">
        <v>341</v>
      </c>
      <c r="P99" s="11" t="s">
        <v>169</v>
      </c>
    </row>
    <row r="100" spans="1:16" s="10" customFormat="1" x14ac:dyDescent="0.3">
      <c r="A100" s="12"/>
      <c r="B100" s="818"/>
      <c r="C100" s="819"/>
      <c r="D100" s="819"/>
      <c r="E100" s="819"/>
      <c r="F100" s="820"/>
      <c r="G100" s="769"/>
      <c r="H100" s="769"/>
      <c r="I100" s="769"/>
      <c r="J100" s="769"/>
      <c r="K100" s="769"/>
      <c r="L100" s="323"/>
      <c r="O100" s="11"/>
      <c r="P100" s="11"/>
    </row>
    <row r="101" spans="1:16" s="151" customFormat="1" ht="14.1" customHeight="1" x14ac:dyDescent="0.3">
      <c r="A101" s="249"/>
      <c r="B101" s="821" t="str">
        <f>IF(Intro!$G$21="English",O101,P101)</f>
        <v>Direct Employment</v>
      </c>
      <c r="C101" s="822"/>
      <c r="D101" s="822"/>
      <c r="E101" s="823"/>
      <c r="F101" s="187" t="s">
        <v>170</v>
      </c>
      <c r="G101" s="319"/>
      <c r="H101" s="319"/>
      <c r="I101" s="319"/>
      <c r="J101" s="319"/>
      <c r="K101" s="319"/>
      <c r="L101" s="324"/>
      <c r="O101" s="151" t="s">
        <v>65</v>
      </c>
      <c r="P101" s="151" t="s">
        <v>66</v>
      </c>
    </row>
    <row r="102" spans="1:16" s="151" customFormat="1" ht="14.1" customHeight="1" x14ac:dyDescent="0.3">
      <c r="A102" s="249"/>
      <c r="B102" s="821" t="str">
        <f>IF(Intro!$G$21="English",O102,P102)</f>
        <v>Indirect Employment</v>
      </c>
      <c r="C102" s="822"/>
      <c r="D102" s="822"/>
      <c r="E102" s="823"/>
      <c r="F102" s="187" t="s">
        <v>170</v>
      </c>
      <c r="G102" s="319"/>
      <c r="H102" s="319"/>
      <c r="I102" s="319"/>
      <c r="J102" s="319"/>
      <c r="K102" s="319"/>
      <c r="L102" s="324"/>
      <c r="O102" s="11" t="s">
        <v>67</v>
      </c>
      <c r="P102" s="10" t="s">
        <v>68</v>
      </c>
    </row>
    <row r="103" spans="1:16" s="175" customFormat="1" x14ac:dyDescent="0.3">
      <c r="A103" s="256"/>
      <c r="B103" s="827" t="str">
        <f>IF(Intro!$G$21="English",O103,P103)</f>
        <v>Total</v>
      </c>
      <c r="C103" s="828"/>
      <c r="D103" s="828"/>
      <c r="E103" s="829"/>
      <c r="F103" s="188" t="s">
        <v>170</v>
      </c>
      <c r="G103" s="322">
        <f>G101+G102</f>
        <v>0</v>
      </c>
      <c r="H103" s="322">
        <f>H101+H102</f>
        <v>0</v>
      </c>
      <c r="I103" s="322">
        <f>I101+I102</f>
        <v>0</v>
      </c>
      <c r="J103" s="322">
        <f>J101+J102</f>
        <v>0</v>
      </c>
      <c r="K103" s="322">
        <f>K101+K102</f>
        <v>0</v>
      </c>
      <c r="L103" s="262"/>
      <c r="O103" s="4" t="s">
        <v>42</v>
      </c>
      <c r="P103" s="4" t="s">
        <v>42</v>
      </c>
    </row>
    <row r="104" spans="1:16" s="10" customFormat="1" x14ac:dyDescent="0.3">
      <c r="A104" s="12"/>
      <c r="B104" s="311"/>
      <c r="C104" s="312"/>
      <c r="F104" s="157"/>
      <c r="G104" s="158"/>
      <c r="H104" s="158"/>
      <c r="I104" s="158"/>
      <c r="J104" s="158"/>
      <c r="K104" s="327"/>
      <c r="L104" s="323"/>
      <c r="O104" s="11"/>
    </row>
    <row r="105" spans="1:16" s="10" customFormat="1" ht="14.1" customHeight="1" x14ac:dyDescent="0.3">
      <c r="A105" s="12"/>
      <c r="B105" s="815" t="str">
        <f>IF(Intro!$G$21="English",O105,P105)</f>
        <v>Number of hours worked</v>
      </c>
      <c r="C105" s="816"/>
      <c r="D105" s="816"/>
      <c r="E105" s="816"/>
      <c r="F105" s="817"/>
      <c r="G105" s="768">
        <f>Variables!$B$6</f>
        <v>2023</v>
      </c>
      <c r="H105" s="768">
        <f>G105+1</f>
        <v>2024</v>
      </c>
      <c r="I105" s="768">
        <f>H105+1</f>
        <v>2025</v>
      </c>
      <c r="J105" s="768" t="str">
        <f>$J$44</f>
        <v>Jan-Mar 2025</v>
      </c>
      <c r="K105" s="768" t="str">
        <f>$K$44</f>
        <v>Jan-Mar 2026</v>
      </c>
      <c r="L105" s="323"/>
      <c r="O105" s="11" t="s">
        <v>652</v>
      </c>
      <c r="P105" s="11" t="s">
        <v>171</v>
      </c>
    </row>
    <row r="106" spans="1:16" s="10" customFormat="1" x14ac:dyDescent="0.3">
      <c r="A106" s="12"/>
      <c r="B106" s="818"/>
      <c r="C106" s="819"/>
      <c r="D106" s="819"/>
      <c r="E106" s="819"/>
      <c r="F106" s="820"/>
      <c r="G106" s="769"/>
      <c r="H106" s="769"/>
      <c r="I106" s="769"/>
      <c r="J106" s="769"/>
      <c r="K106" s="769"/>
      <c r="L106" s="323"/>
      <c r="O106" s="11"/>
      <c r="P106" s="11"/>
    </row>
    <row r="107" spans="1:16" s="151" customFormat="1" ht="14.1" customHeight="1" x14ac:dyDescent="0.3">
      <c r="A107" s="249"/>
      <c r="B107" s="821" t="str">
        <f>B101</f>
        <v>Direct Employment</v>
      </c>
      <c r="C107" s="822"/>
      <c r="D107" s="822"/>
      <c r="E107" s="823"/>
      <c r="F107" s="187" t="s">
        <v>170</v>
      </c>
      <c r="G107" s="319"/>
      <c r="H107" s="319"/>
      <c r="I107" s="319"/>
      <c r="J107" s="319"/>
      <c r="K107" s="319"/>
      <c r="L107" s="324"/>
    </row>
    <row r="108" spans="1:16" s="151" customFormat="1" ht="14.1" customHeight="1" x14ac:dyDescent="0.3">
      <c r="A108" s="249"/>
      <c r="B108" s="821" t="str">
        <f>B102</f>
        <v>Indirect Employment</v>
      </c>
      <c r="C108" s="822"/>
      <c r="D108" s="822"/>
      <c r="E108" s="823"/>
      <c r="F108" s="187" t="s">
        <v>170</v>
      </c>
      <c r="G108" s="319"/>
      <c r="H108" s="319"/>
      <c r="I108" s="319"/>
      <c r="J108" s="319"/>
      <c r="K108" s="319"/>
      <c r="L108" s="324"/>
      <c r="O108" s="11"/>
      <c r="P108" s="10"/>
    </row>
    <row r="109" spans="1:16" s="175" customFormat="1" x14ac:dyDescent="0.3">
      <c r="A109" s="256"/>
      <c r="B109" s="827" t="str">
        <f>B103</f>
        <v>Total</v>
      </c>
      <c r="C109" s="828"/>
      <c r="D109" s="828"/>
      <c r="E109" s="829"/>
      <c r="F109" s="188" t="s">
        <v>170</v>
      </c>
      <c r="G109" s="322">
        <f>G107+G108</f>
        <v>0</v>
      </c>
      <c r="H109" s="322">
        <f>H107+H108</f>
        <v>0</v>
      </c>
      <c r="I109" s="322">
        <f>I107+I108</f>
        <v>0</v>
      </c>
      <c r="J109" s="322">
        <f>J107+J108</f>
        <v>0</v>
      </c>
      <c r="K109" s="322">
        <f>K107+K108</f>
        <v>0</v>
      </c>
      <c r="L109" s="262"/>
      <c r="O109" s="4"/>
      <c r="P109" s="4"/>
    </row>
    <row r="110" spans="1:16" s="10" customFormat="1" x14ac:dyDescent="0.3">
      <c r="A110" s="12"/>
      <c r="B110" s="311"/>
      <c r="C110" s="312"/>
      <c r="F110" s="157"/>
      <c r="G110" s="158"/>
      <c r="H110" s="158"/>
      <c r="I110" s="158"/>
      <c r="J110" s="158"/>
      <c r="K110" s="327"/>
      <c r="L110" s="323"/>
      <c r="O110" s="11"/>
    </row>
    <row r="111" spans="1:16" s="10" customFormat="1" x14ac:dyDescent="0.3">
      <c r="A111" s="12"/>
      <c r="B111" s="815" t="str">
        <f>IF(Intro!$G$21="English",O111,P111)</f>
        <v>Wages paid</v>
      </c>
      <c r="C111" s="816"/>
      <c r="D111" s="816"/>
      <c r="E111" s="816"/>
      <c r="F111" s="817"/>
      <c r="G111" s="768">
        <f>Variables!$B$6</f>
        <v>2023</v>
      </c>
      <c r="H111" s="768">
        <f>G111+1</f>
        <v>2024</v>
      </c>
      <c r="I111" s="768">
        <f>H111+1</f>
        <v>2025</v>
      </c>
      <c r="J111" s="768" t="str">
        <f>$J$44</f>
        <v>Jan-Mar 2025</v>
      </c>
      <c r="K111" s="768" t="str">
        <f>$K$44</f>
        <v>Jan-Mar 2026</v>
      </c>
      <c r="L111" s="323"/>
      <c r="O111" s="11" t="s">
        <v>342</v>
      </c>
      <c r="P111" s="11" t="s">
        <v>343</v>
      </c>
    </row>
    <row r="112" spans="1:16" s="10" customFormat="1" x14ac:dyDescent="0.3">
      <c r="A112" s="12"/>
      <c r="B112" s="818"/>
      <c r="C112" s="819"/>
      <c r="D112" s="819"/>
      <c r="E112" s="819"/>
      <c r="F112" s="820"/>
      <c r="G112" s="769"/>
      <c r="H112" s="769"/>
      <c r="I112" s="769"/>
      <c r="J112" s="769"/>
      <c r="K112" s="769"/>
      <c r="L112" s="323"/>
      <c r="O112" s="11"/>
      <c r="P112" s="11"/>
    </row>
    <row r="113" spans="1:16" s="151" customFormat="1" ht="14.1" customHeight="1" x14ac:dyDescent="0.3">
      <c r="A113" s="249"/>
      <c r="B113" s="821" t="str">
        <f>IF(Intro!$G$21="English",O113,P113)</f>
        <v>Direct Employment - Domestic and Export Sales</v>
      </c>
      <c r="C113" s="822"/>
      <c r="D113" s="822"/>
      <c r="E113" s="823"/>
      <c r="F113" s="187" t="s">
        <v>478</v>
      </c>
      <c r="G113" s="320">
        <f>G28+G51</f>
        <v>0</v>
      </c>
      <c r="H113" s="320">
        <f>H28+H51</f>
        <v>0</v>
      </c>
      <c r="I113" s="320">
        <f>I28+I51</f>
        <v>0</v>
      </c>
      <c r="J113" s="320">
        <f>J28+J51</f>
        <v>0</v>
      </c>
      <c r="K113" s="320">
        <f>K28+K51</f>
        <v>0</v>
      </c>
      <c r="L113" s="324"/>
      <c r="O113" s="151" t="s">
        <v>172</v>
      </c>
      <c r="P113" s="151" t="s">
        <v>173</v>
      </c>
    </row>
    <row r="114" spans="1:16" s="151" customFormat="1" ht="27.6" customHeight="1" x14ac:dyDescent="0.3">
      <c r="A114" s="249"/>
      <c r="B114" s="824" t="str">
        <f>IF(Intro!$G$21="English",O114,P114)</f>
        <v>Direct Employment - Internal Use or Further Internal Processing</v>
      </c>
      <c r="C114" s="825"/>
      <c r="D114" s="825"/>
      <c r="E114" s="826"/>
      <c r="F114" s="313" t="s">
        <v>478</v>
      </c>
      <c r="G114" s="314"/>
      <c r="H114" s="314"/>
      <c r="I114" s="314"/>
      <c r="J114" s="314"/>
      <c r="K114" s="314"/>
      <c r="L114" s="324"/>
      <c r="O114" s="151" t="s">
        <v>174</v>
      </c>
      <c r="P114" s="151" t="s">
        <v>752</v>
      </c>
    </row>
    <row r="115" spans="1:16" s="151" customFormat="1" ht="14.1" customHeight="1" x14ac:dyDescent="0.3">
      <c r="A115" s="249"/>
      <c r="B115" s="821" t="str">
        <f>IF(Intro!$G$21="English",O115,P115)</f>
        <v>Indirect Employment</v>
      </c>
      <c r="C115" s="822"/>
      <c r="D115" s="822"/>
      <c r="E115" s="823"/>
      <c r="F115" s="187" t="s">
        <v>478</v>
      </c>
      <c r="G115" s="319"/>
      <c r="H115" s="319"/>
      <c r="I115" s="319"/>
      <c r="J115" s="319"/>
      <c r="K115" s="319"/>
      <c r="L115" s="324"/>
      <c r="O115" s="11" t="s">
        <v>67</v>
      </c>
      <c r="P115" s="10" t="s">
        <v>68</v>
      </c>
    </row>
    <row r="116" spans="1:16" s="175" customFormat="1" x14ac:dyDescent="0.3">
      <c r="A116" s="256"/>
      <c r="B116" s="827" t="str">
        <f>B103</f>
        <v>Total</v>
      </c>
      <c r="C116" s="828"/>
      <c r="D116" s="828"/>
      <c r="E116" s="829"/>
      <c r="F116" s="187" t="s">
        <v>478</v>
      </c>
      <c r="G116" s="322">
        <f>G113+G114+G115</f>
        <v>0</v>
      </c>
      <c r="H116" s="322">
        <f>H113+H114+H115</f>
        <v>0</v>
      </c>
      <c r="I116" s="322">
        <f>I113+I114+I115</f>
        <v>0</v>
      </c>
      <c r="J116" s="322">
        <f>J113+J114+J115</f>
        <v>0</v>
      </c>
      <c r="K116" s="322">
        <f>K113+K114+K115</f>
        <v>0</v>
      </c>
      <c r="L116" s="262"/>
      <c r="O116" s="4"/>
      <c r="P116" s="4"/>
    </row>
    <row r="117" spans="1:16" s="151" customFormat="1" x14ac:dyDescent="0.3">
      <c r="A117" s="249"/>
      <c r="B117" s="208"/>
      <c r="C117" s="202"/>
      <c r="D117" s="202"/>
      <c r="E117" s="202"/>
      <c r="F117" s="202"/>
      <c r="G117" s="202"/>
      <c r="H117" s="202"/>
      <c r="I117" s="202"/>
      <c r="J117" s="202"/>
      <c r="K117" s="202"/>
      <c r="L117" s="203"/>
    </row>
    <row r="118" spans="1:16" s="10" customFormat="1" x14ac:dyDescent="0.3">
      <c r="A118" s="12"/>
      <c r="B118" s="560" t="str">
        <f>IF(Intro!$G$21="English",O118,P118)</f>
        <v>Note - The following amounts are calculated using the above responses and the production volume in question 1 of the Pro 1 tab. If the amounts are incorrect, modify your responses to the previous questions.</v>
      </c>
      <c r="C118" s="561"/>
      <c r="D118" s="561"/>
      <c r="E118" s="561"/>
      <c r="F118" s="561"/>
      <c r="G118" s="561"/>
      <c r="H118" s="561"/>
      <c r="I118" s="561"/>
      <c r="J118" s="561"/>
      <c r="K118" s="561"/>
      <c r="L118" s="562"/>
      <c r="O118" s="164" t="s">
        <v>620</v>
      </c>
      <c r="P118" s="150" t="s">
        <v>753</v>
      </c>
    </row>
    <row r="119" spans="1:16" s="10" customFormat="1" x14ac:dyDescent="0.3">
      <c r="A119" s="12"/>
      <c r="B119" s="560"/>
      <c r="C119" s="561"/>
      <c r="D119" s="561"/>
      <c r="E119" s="561"/>
      <c r="F119" s="561"/>
      <c r="G119" s="561"/>
      <c r="H119" s="561"/>
      <c r="I119" s="561"/>
      <c r="J119" s="561"/>
      <c r="K119" s="561"/>
      <c r="L119" s="562"/>
      <c r="O119" s="11"/>
    </row>
    <row r="120" spans="1:16" s="10" customFormat="1" x14ac:dyDescent="0.3">
      <c r="A120" s="12"/>
      <c r="B120" s="263"/>
      <c r="C120" s="264"/>
      <c r="F120" s="264"/>
      <c r="G120" s="768">
        <f>Variables!$B$6</f>
        <v>2023</v>
      </c>
      <c r="H120" s="768">
        <f>G120+1</f>
        <v>2024</v>
      </c>
      <c r="I120" s="768">
        <f>H120+1</f>
        <v>2025</v>
      </c>
      <c r="J120" s="768" t="str">
        <f>J111</f>
        <v>Jan-Mar 2025</v>
      </c>
      <c r="K120" s="768" t="str">
        <f>K111</f>
        <v>Jan-Mar 2026</v>
      </c>
      <c r="L120" s="323"/>
      <c r="O120" s="11"/>
      <c r="P120" s="11"/>
    </row>
    <row r="121" spans="1:16" s="10" customFormat="1" x14ac:dyDescent="0.3">
      <c r="A121" s="12"/>
      <c r="B121" s="263"/>
      <c r="C121" s="264"/>
      <c r="F121" s="264"/>
      <c r="G121" s="769"/>
      <c r="H121" s="769"/>
      <c r="I121" s="769"/>
      <c r="J121" s="769"/>
      <c r="K121" s="769"/>
      <c r="L121" s="323"/>
      <c r="O121" s="11"/>
      <c r="P121" s="11"/>
    </row>
    <row r="122" spans="1:16" s="151" customFormat="1" ht="14.1" customHeight="1" x14ac:dyDescent="0.3">
      <c r="A122" s="249"/>
      <c r="B122" s="821" t="str">
        <f>IF(Intro!$G$21="English",O122,P122)</f>
        <v>Production Volume per Direct Employee</v>
      </c>
      <c r="C122" s="822"/>
      <c r="D122" s="822"/>
      <c r="E122" s="823"/>
      <c r="F122" s="187" t="str">
        <f>Variables!B23</f>
        <v>tonnes</v>
      </c>
      <c r="G122" s="320">
        <f>IF(G101=0,0,'Pro 1'!G84/G101)</f>
        <v>0</v>
      </c>
      <c r="H122" s="320">
        <f>IF(H101=0,0,'Pro 1'!H84/H101)</f>
        <v>0</v>
      </c>
      <c r="I122" s="320">
        <f>IF(I101=0,0,'Pro 1'!I84/I101)</f>
        <v>0</v>
      </c>
      <c r="J122" s="320">
        <f>IF(J101=0,0,'Pro 1'!J84/J101)</f>
        <v>0</v>
      </c>
      <c r="K122" s="320">
        <f>IF(K101=0,0,'Pro 1'!K84/K101)</f>
        <v>0</v>
      </c>
      <c r="L122" s="324"/>
      <c r="O122" s="151" t="s">
        <v>175</v>
      </c>
      <c r="P122" s="151" t="s">
        <v>176</v>
      </c>
    </row>
    <row r="123" spans="1:16" s="151" customFormat="1" ht="14.1" customHeight="1" x14ac:dyDescent="0.3">
      <c r="A123" s="249"/>
      <c r="B123" s="821" t="str">
        <f>IF(Intro!$G$21="English",O123,P123)</f>
        <v>Production Volume per Direct Employment Hours Worked</v>
      </c>
      <c r="C123" s="822"/>
      <c r="D123" s="822"/>
      <c r="E123" s="823"/>
      <c r="F123" s="187" t="str">
        <f>Variables!B23</f>
        <v>tonnes</v>
      </c>
      <c r="G123" s="320">
        <f>IF(G107=0,0,'Pro 1'!G84/G107)</f>
        <v>0</v>
      </c>
      <c r="H123" s="320">
        <f>IF(H107=0,0,'Pro 1'!H84/H107)</f>
        <v>0</v>
      </c>
      <c r="I123" s="320">
        <f>IF(I107=0,0,'Pro 1'!I84/I107)</f>
        <v>0</v>
      </c>
      <c r="J123" s="320">
        <f>IF(J107=0,0,'Pro 1'!J84/J107)</f>
        <v>0</v>
      </c>
      <c r="K123" s="320">
        <f>IF(K107=0,0,'Pro 1'!K84/K107)</f>
        <v>0</v>
      </c>
      <c r="L123" s="324"/>
      <c r="O123" s="11" t="s">
        <v>177</v>
      </c>
      <c r="P123" s="10" t="s">
        <v>609</v>
      </c>
    </row>
    <row r="124" spans="1:16" s="151" customFormat="1" ht="14.1" customHeight="1" x14ac:dyDescent="0.3">
      <c r="A124" s="249"/>
      <c r="B124" s="821" t="str">
        <f>IF(Intro!$G$21="English",O124,P124)</f>
        <v>Total Wages per Direct Employee</v>
      </c>
      <c r="C124" s="822"/>
      <c r="D124" s="822"/>
      <c r="E124" s="823"/>
      <c r="F124" s="187" t="s">
        <v>478</v>
      </c>
      <c r="G124" s="320">
        <f>IF(G101=0,0,(G113+G114)/G101)</f>
        <v>0</v>
      </c>
      <c r="H124" s="320">
        <f>IF(H101=0,0,(H113+H114)/H101)</f>
        <v>0</v>
      </c>
      <c r="I124" s="320">
        <f>IF(I101=0,0,(I113+I114)/I101)</f>
        <v>0</v>
      </c>
      <c r="J124" s="320">
        <f>IF(J101=0,0,(J113+J114)/J101)</f>
        <v>0</v>
      </c>
      <c r="K124" s="320">
        <f>IF(K101=0,0,(K113+K114)/K101)</f>
        <v>0</v>
      </c>
      <c r="L124" s="324"/>
      <c r="O124" s="151" t="s">
        <v>178</v>
      </c>
      <c r="P124" s="151" t="s">
        <v>179</v>
      </c>
    </row>
    <row r="125" spans="1:16" s="151" customFormat="1" ht="14.1" customHeight="1" x14ac:dyDescent="0.3">
      <c r="A125" s="249"/>
      <c r="B125" s="821" t="str">
        <f>IF(Intro!$G$21="English",O125,P125)</f>
        <v>Total Wages per Indirect Employee</v>
      </c>
      <c r="C125" s="822"/>
      <c r="D125" s="822"/>
      <c r="E125" s="823"/>
      <c r="F125" s="187" t="s">
        <v>478</v>
      </c>
      <c r="G125" s="320">
        <f>IF(G102=0,0,G115/G102)</f>
        <v>0</v>
      </c>
      <c r="H125" s="320">
        <f>IF(H102=0,0,H115/H102)</f>
        <v>0</v>
      </c>
      <c r="I125" s="320">
        <f>IF(I102=0,0,I115/I102)</f>
        <v>0</v>
      </c>
      <c r="J125" s="320">
        <f>IF(J102=0,0,J115/J102)</f>
        <v>0</v>
      </c>
      <c r="K125" s="320">
        <f>IF(K102=0,0,K115/K102)</f>
        <v>0</v>
      </c>
      <c r="L125" s="324"/>
      <c r="O125" s="151" t="s">
        <v>180</v>
      </c>
      <c r="P125" s="151" t="s">
        <v>181</v>
      </c>
    </row>
    <row r="126" spans="1:16" s="151" customFormat="1" ht="14.1" customHeight="1" x14ac:dyDescent="0.3">
      <c r="A126" s="249"/>
      <c r="B126" s="821" t="str">
        <f>IF(Intro!$G$21="English",O126,P126)</f>
        <v>Hourly Wages per Direct Employee</v>
      </c>
      <c r="C126" s="822"/>
      <c r="D126" s="822"/>
      <c r="E126" s="823"/>
      <c r="F126" s="187" t="s">
        <v>478</v>
      </c>
      <c r="G126" s="320">
        <f>IF(G107=0,0,(G113+G114)/G107)</f>
        <v>0</v>
      </c>
      <c r="H126" s="320">
        <f>IF(H107=0,0,(H113+H114)/H107)</f>
        <v>0</v>
      </c>
      <c r="I126" s="320">
        <f>IF(I107=0,0,(I113+I114)/I107)</f>
        <v>0</v>
      </c>
      <c r="J126" s="320">
        <f>IF(J107=0,0,(J113+J114)/J107)</f>
        <v>0</v>
      </c>
      <c r="K126" s="320">
        <f>IF(K107=0,0,(K113+K114)/K107)</f>
        <v>0</v>
      </c>
      <c r="L126" s="324"/>
      <c r="O126" s="151" t="s">
        <v>182</v>
      </c>
      <c r="P126" s="151" t="s">
        <v>344</v>
      </c>
    </row>
    <row r="127" spans="1:16" s="151" customFormat="1" ht="14.1" customHeight="1" x14ac:dyDescent="0.3">
      <c r="A127" s="249"/>
      <c r="B127" s="821" t="str">
        <f>IF(Intro!$G$21="English",O127,P127)</f>
        <v>Hourly Wages per Indirect Employee</v>
      </c>
      <c r="C127" s="822"/>
      <c r="D127" s="822"/>
      <c r="E127" s="823"/>
      <c r="F127" s="187" t="s">
        <v>478</v>
      </c>
      <c r="G127" s="320">
        <f>IF(G108=0,0,G115/G108)</f>
        <v>0</v>
      </c>
      <c r="H127" s="320">
        <f>IF(H108=0,0,H115/H108)</f>
        <v>0</v>
      </c>
      <c r="I127" s="320">
        <f>IF(I108=0,0,I115/I108)</f>
        <v>0</v>
      </c>
      <c r="J127" s="320">
        <f>IF(J108=0,0,J115/J108)</f>
        <v>0</v>
      </c>
      <c r="K127" s="320">
        <f>IF(K108=0,0,K115/K108)</f>
        <v>0</v>
      </c>
      <c r="L127" s="324"/>
      <c r="O127" s="151" t="s">
        <v>183</v>
      </c>
      <c r="P127" s="151" t="s">
        <v>345</v>
      </c>
    </row>
    <row r="128" spans="1:16" s="10" customFormat="1" x14ac:dyDescent="0.3">
      <c r="A128" s="12"/>
      <c r="B128" s="219"/>
      <c r="C128" s="220"/>
      <c r="D128" s="28"/>
      <c r="E128" s="29"/>
      <c r="F128" s="29"/>
      <c r="G128" s="29"/>
      <c r="H128" s="29"/>
      <c r="I128" s="29"/>
      <c r="J128" s="29"/>
      <c r="K128" s="29"/>
      <c r="L128" s="30"/>
      <c r="O128" s="11"/>
    </row>
    <row r="129" spans="1:16" s="3" customFormat="1" x14ac:dyDescent="0.3">
      <c r="A129" s="12"/>
      <c r="B129" s="680" t="s">
        <v>26</v>
      </c>
      <c r="C129" s="681"/>
      <c r="D129" s="681"/>
      <c r="E129" s="681"/>
      <c r="F129" s="681"/>
      <c r="G129" s="681"/>
      <c r="H129" s="681"/>
      <c r="I129" s="681"/>
      <c r="J129" s="681"/>
      <c r="K129" s="681"/>
      <c r="L129" s="682"/>
      <c r="M129" s="258"/>
    </row>
    <row r="130" spans="1:16" s="151" customFormat="1" x14ac:dyDescent="0.3">
      <c r="A130" s="249"/>
      <c r="B130" s="208"/>
      <c r="C130" s="202"/>
      <c r="D130" s="202"/>
      <c r="E130" s="202"/>
      <c r="F130" s="202"/>
      <c r="G130" s="202"/>
      <c r="H130" s="202"/>
      <c r="I130" s="202"/>
      <c r="J130" s="202"/>
      <c r="K130" s="202"/>
      <c r="L130" s="203"/>
    </row>
    <row r="131" spans="1:16" s="151" customFormat="1" x14ac:dyDescent="0.3">
      <c r="A131" s="249"/>
      <c r="B131" s="576" t="str">
        <f>IF(Intro!$G$21="English",O131,P131)</f>
        <v>Identify any events, such as reduced hours of work, layoffs, strikes and other plant shutdowns/closures other than holidays, that affected your firm's production of the goods since January 1, 2023. For each event, identify the year, the cause, the duration and the number of direct employees affected.</v>
      </c>
      <c r="C131" s="577"/>
      <c r="D131" s="577"/>
      <c r="E131" s="577"/>
      <c r="F131" s="577"/>
      <c r="G131" s="577"/>
      <c r="H131" s="577"/>
      <c r="I131" s="577"/>
      <c r="J131" s="577"/>
      <c r="K131" s="577"/>
      <c r="L131" s="578"/>
      <c r="O131" s="151" t="str">
        <f>"Identify any events, such as reduced hours of work, layoffs, strikes and other plant shutdowns/closures other than holidays, that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affected your firm's production of the goods since January 1, 2023. For each event, identify the year, the cause, the duration and the number of direct employees affected.</v>
      </c>
      <c r="P131" s="151"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32" spans="1:16" s="151" customFormat="1" x14ac:dyDescent="0.3">
      <c r="A132" s="249"/>
      <c r="B132" s="576"/>
      <c r="C132" s="577"/>
      <c r="D132" s="577"/>
      <c r="E132" s="577"/>
      <c r="F132" s="577"/>
      <c r="G132" s="577"/>
      <c r="H132" s="577"/>
      <c r="I132" s="577"/>
      <c r="J132" s="577"/>
      <c r="K132" s="577"/>
      <c r="L132" s="578"/>
      <c r="O132" s="151" t="s">
        <v>618</v>
      </c>
      <c r="P132" s="164" t="s">
        <v>619</v>
      </c>
    </row>
    <row r="133" spans="1:16" s="151" customFormat="1" x14ac:dyDescent="0.3">
      <c r="A133" s="249"/>
      <c r="B133" s="576"/>
      <c r="C133" s="577"/>
      <c r="D133" s="577"/>
      <c r="E133" s="577"/>
      <c r="F133" s="577"/>
      <c r="G133" s="577"/>
      <c r="H133" s="577"/>
      <c r="I133" s="577"/>
      <c r="J133" s="577"/>
      <c r="K133" s="577"/>
      <c r="L133" s="578"/>
      <c r="O133" s="151" t="s">
        <v>184</v>
      </c>
      <c r="P133" s="151" t="s">
        <v>185</v>
      </c>
    </row>
    <row r="134" spans="1:16" s="151" customFormat="1" x14ac:dyDescent="0.3">
      <c r="A134" s="249"/>
      <c r="B134" s="208"/>
      <c r="C134" s="202"/>
      <c r="D134" s="202"/>
      <c r="E134" s="202"/>
      <c r="F134" s="202"/>
      <c r="G134" s="202"/>
      <c r="H134" s="202"/>
      <c r="I134" s="202"/>
      <c r="J134" s="202"/>
      <c r="K134" s="202"/>
      <c r="L134" s="203"/>
      <c r="O134" s="151" t="s">
        <v>186</v>
      </c>
      <c r="P134" s="151" t="s">
        <v>187</v>
      </c>
    </row>
    <row r="135" spans="1:16" s="150" customFormat="1" x14ac:dyDescent="0.3">
      <c r="A135" s="41"/>
      <c r="B135" s="831" t="str">
        <f>IF(Intro!$G$21="English",O132,P132)</f>
        <v>Event</v>
      </c>
      <c r="C135" s="833" t="str">
        <f>IF(Intro!$G$21="English",O133,P133)</f>
        <v>Year</v>
      </c>
      <c r="D135" s="833" t="str">
        <f>IF(Intro!$G$21="English",O134,P134)</f>
        <v>Duration</v>
      </c>
      <c r="E135" s="835" t="str">
        <f>IF(Intro!$G$21="English",O135,P135)</f>
        <v>Number of Direct Employees Affected</v>
      </c>
      <c r="F135" s="835"/>
      <c r="G135" s="835" t="str">
        <f>IF(Intro!$G$21="English",O136,P136)</f>
        <v>Cause</v>
      </c>
      <c r="H135" s="835"/>
      <c r="I135" s="835"/>
      <c r="J135" s="835"/>
      <c r="K135" s="835"/>
      <c r="L135" s="836"/>
      <c r="O135" s="150" t="s">
        <v>270</v>
      </c>
      <c r="P135" s="150" t="s">
        <v>271</v>
      </c>
    </row>
    <row r="136" spans="1:16" s="150" customFormat="1" x14ac:dyDescent="0.3">
      <c r="A136" s="41"/>
      <c r="B136" s="832"/>
      <c r="C136" s="834"/>
      <c r="D136" s="834"/>
      <c r="E136" s="835"/>
      <c r="F136" s="835"/>
      <c r="G136" s="835"/>
      <c r="H136" s="835"/>
      <c r="I136" s="835"/>
      <c r="J136" s="835"/>
      <c r="K136" s="835"/>
      <c r="L136" s="836"/>
      <c r="O136" s="164" t="s">
        <v>188</v>
      </c>
      <c r="P136" s="164" t="s">
        <v>189</v>
      </c>
    </row>
    <row r="137" spans="1:16" s="151" customFormat="1" x14ac:dyDescent="0.3">
      <c r="A137" s="249"/>
      <c r="B137" s="837" t="str">
        <f>IF(Intro!$G$21="English",O137,P137)</f>
        <v>Event 1</v>
      </c>
      <c r="C137" s="830"/>
      <c r="D137" s="830"/>
      <c r="E137" s="890"/>
      <c r="F137" s="891"/>
      <c r="G137" s="585"/>
      <c r="H137" s="586"/>
      <c r="I137" s="586"/>
      <c r="J137" s="586"/>
      <c r="K137" s="586"/>
      <c r="L137" s="587"/>
      <c r="O137" s="11" t="s">
        <v>190</v>
      </c>
      <c r="P137" s="11" t="s">
        <v>191</v>
      </c>
    </row>
    <row r="138" spans="1:16" s="151" customFormat="1" x14ac:dyDescent="0.3">
      <c r="A138" s="249"/>
      <c r="B138" s="837"/>
      <c r="C138" s="830"/>
      <c r="D138" s="830"/>
      <c r="E138" s="892"/>
      <c r="F138" s="893"/>
      <c r="G138" s="683"/>
      <c r="H138" s="684"/>
      <c r="I138" s="684"/>
      <c r="J138" s="684"/>
      <c r="K138" s="684"/>
      <c r="L138" s="685"/>
      <c r="O138" s="11"/>
      <c r="P138" s="11"/>
    </row>
    <row r="139" spans="1:16" s="151" customFormat="1" x14ac:dyDescent="0.3">
      <c r="A139" s="249"/>
      <c r="B139" s="837"/>
      <c r="C139" s="830"/>
      <c r="D139" s="830"/>
      <c r="E139" s="892"/>
      <c r="F139" s="893"/>
      <c r="G139" s="683"/>
      <c r="H139" s="684"/>
      <c r="I139" s="684"/>
      <c r="J139" s="684"/>
      <c r="K139" s="684"/>
      <c r="L139" s="685"/>
      <c r="O139" s="11"/>
      <c r="P139" s="11"/>
    </row>
    <row r="140" spans="1:16" s="151" customFormat="1" x14ac:dyDescent="0.3">
      <c r="A140" s="249"/>
      <c r="B140" s="837"/>
      <c r="C140" s="830"/>
      <c r="D140" s="830"/>
      <c r="E140" s="892"/>
      <c r="F140" s="893"/>
      <c r="G140" s="683"/>
      <c r="H140" s="684"/>
      <c r="I140" s="684"/>
      <c r="J140" s="684"/>
      <c r="K140" s="684"/>
      <c r="L140" s="685"/>
      <c r="O140" s="11"/>
      <c r="P140" s="11"/>
    </row>
    <row r="141" spans="1:16" s="151" customFormat="1" x14ac:dyDescent="0.3">
      <c r="A141" s="249"/>
      <c r="B141" s="837"/>
      <c r="C141" s="830"/>
      <c r="D141" s="830"/>
      <c r="E141" s="892"/>
      <c r="F141" s="893"/>
      <c r="G141" s="683"/>
      <c r="H141" s="684"/>
      <c r="I141" s="684"/>
      <c r="J141" s="684"/>
      <c r="K141" s="684"/>
      <c r="L141" s="685"/>
      <c r="O141" s="11"/>
      <c r="P141" s="11"/>
    </row>
    <row r="142" spans="1:16" s="151" customFormat="1" x14ac:dyDescent="0.3">
      <c r="A142" s="249"/>
      <c r="B142" s="837"/>
      <c r="C142" s="830"/>
      <c r="D142" s="830"/>
      <c r="E142" s="892"/>
      <c r="F142" s="893"/>
      <c r="G142" s="683"/>
      <c r="H142" s="684"/>
      <c r="I142" s="684"/>
      <c r="J142" s="684"/>
      <c r="K142" s="684"/>
      <c r="L142" s="685"/>
      <c r="O142" s="11"/>
      <c r="P142" s="11"/>
    </row>
    <row r="143" spans="1:16" s="151" customFormat="1" x14ac:dyDescent="0.3">
      <c r="A143" s="249"/>
      <c r="B143" s="837"/>
      <c r="C143" s="830"/>
      <c r="D143" s="830"/>
      <c r="E143" s="892"/>
      <c r="F143" s="893"/>
      <c r="G143" s="683"/>
      <c r="H143" s="684"/>
      <c r="I143" s="684"/>
      <c r="J143" s="684"/>
      <c r="K143" s="684"/>
      <c r="L143" s="685"/>
      <c r="O143" s="11"/>
      <c r="P143" s="11"/>
    </row>
    <row r="144" spans="1:16" s="151" customFormat="1" x14ac:dyDescent="0.3">
      <c r="A144" s="249"/>
      <c r="B144" s="837"/>
      <c r="C144" s="830"/>
      <c r="D144" s="830"/>
      <c r="E144" s="892"/>
      <c r="F144" s="893"/>
      <c r="G144" s="683"/>
      <c r="H144" s="684"/>
      <c r="I144" s="684"/>
      <c r="J144" s="684"/>
      <c r="K144" s="684"/>
      <c r="L144" s="685"/>
      <c r="O144" s="11"/>
      <c r="P144" s="11"/>
    </row>
    <row r="145" spans="1:16" s="151" customFormat="1" x14ac:dyDescent="0.3">
      <c r="A145" s="249"/>
      <c r="B145" s="837"/>
      <c r="C145" s="830"/>
      <c r="D145" s="830"/>
      <c r="E145" s="892"/>
      <c r="F145" s="893"/>
      <c r="G145" s="683"/>
      <c r="H145" s="684"/>
      <c r="I145" s="684"/>
      <c r="J145" s="684"/>
      <c r="K145" s="684"/>
      <c r="L145" s="685"/>
      <c r="O145" s="11"/>
      <c r="P145" s="11"/>
    </row>
    <row r="146" spans="1:16" s="151" customFormat="1" x14ac:dyDescent="0.3">
      <c r="A146" s="249"/>
      <c r="B146" s="837"/>
      <c r="C146" s="830"/>
      <c r="D146" s="830"/>
      <c r="E146" s="894"/>
      <c r="F146" s="895"/>
      <c r="G146" s="588"/>
      <c r="H146" s="589"/>
      <c r="I146" s="589"/>
      <c r="J146" s="589"/>
      <c r="K146" s="589"/>
      <c r="L146" s="590"/>
      <c r="O146" s="11"/>
      <c r="P146" s="11"/>
    </row>
    <row r="147" spans="1:16" s="151" customFormat="1" x14ac:dyDescent="0.3">
      <c r="A147" s="249"/>
      <c r="B147" s="837" t="str">
        <f>IF(Intro!$G$21="English",O147,P147)</f>
        <v>Event 2</v>
      </c>
      <c r="C147" s="830"/>
      <c r="D147" s="830"/>
      <c r="E147" s="890"/>
      <c r="F147" s="891"/>
      <c r="G147" s="585"/>
      <c r="H147" s="586"/>
      <c r="I147" s="586"/>
      <c r="J147" s="586"/>
      <c r="K147" s="586"/>
      <c r="L147" s="587"/>
      <c r="O147" s="11" t="s">
        <v>192</v>
      </c>
      <c r="P147" s="11" t="s">
        <v>193</v>
      </c>
    </row>
    <row r="148" spans="1:16" s="151" customFormat="1" x14ac:dyDescent="0.3">
      <c r="A148" s="249"/>
      <c r="B148" s="837"/>
      <c r="C148" s="830"/>
      <c r="D148" s="830"/>
      <c r="E148" s="892"/>
      <c r="F148" s="893"/>
      <c r="G148" s="683"/>
      <c r="H148" s="684"/>
      <c r="I148" s="684"/>
      <c r="J148" s="684"/>
      <c r="K148" s="684"/>
      <c r="L148" s="685"/>
      <c r="O148" s="11"/>
      <c r="P148" s="11"/>
    </row>
    <row r="149" spans="1:16" s="151" customFormat="1" x14ac:dyDescent="0.3">
      <c r="A149" s="249"/>
      <c r="B149" s="837"/>
      <c r="C149" s="830"/>
      <c r="D149" s="830"/>
      <c r="E149" s="892"/>
      <c r="F149" s="893"/>
      <c r="G149" s="683"/>
      <c r="H149" s="684"/>
      <c r="I149" s="684"/>
      <c r="J149" s="684"/>
      <c r="K149" s="684"/>
      <c r="L149" s="685"/>
      <c r="O149" s="11"/>
      <c r="P149" s="11"/>
    </row>
    <row r="150" spans="1:16" s="151" customFormat="1" x14ac:dyDescent="0.3">
      <c r="A150" s="249"/>
      <c r="B150" s="837"/>
      <c r="C150" s="830"/>
      <c r="D150" s="830"/>
      <c r="E150" s="892"/>
      <c r="F150" s="893"/>
      <c r="G150" s="683"/>
      <c r="H150" s="684"/>
      <c r="I150" s="684"/>
      <c r="J150" s="684"/>
      <c r="K150" s="684"/>
      <c r="L150" s="685"/>
      <c r="O150" s="11"/>
      <c r="P150" s="11"/>
    </row>
    <row r="151" spans="1:16" s="151" customFormat="1" x14ac:dyDescent="0.3">
      <c r="A151" s="249"/>
      <c r="B151" s="837"/>
      <c r="C151" s="830"/>
      <c r="D151" s="830"/>
      <c r="E151" s="892"/>
      <c r="F151" s="893"/>
      <c r="G151" s="683"/>
      <c r="H151" s="684"/>
      <c r="I151" s="684"/>
      <c r="J151" s="684"/>
      <c r="K151" s="684"/>
      <c r="L151" s="685"/>
      <c r="O151" s="11"/>
      <c r="P151" s="11"/>
    </row>
    <row r="152" spans="1:16" s="151" customFormat="1" x14ac:dyDescent="0.3">
      <c r="A152" s="249"/>
      <c r="B152" s="837"/>
      <c r="C152" s="830"/>
      <c r="D152" s="830"/>
      <c r="E152" s="892"/>
      <c r="F152" s="893"/>
      <c r="G152" s="683"/>
      <c r="H152" s="684"/>
      <c r="I152" s="684"/>
      <c r="J152" s="684"/>
      <c r="K152" s="684"/>
      <c r="L152" s="685"/>
      <c r="O152" s="11"/>
      <c r="P152" s="11"/>
    </row>
    <row r="153" spans="1:16" s="151" customFormat="1" x14ac:dyDescent="0.3">
      <c r="A153" s="249"/>
      <c r="B153" s="837"/>
      <c r="C153" s="830"/>
      <c r="D153" s="830"/>
      <c r="E153" s="892"/>
      <c r="F153" s="893"/>
      <c r="G153" s="683"/>
      <c r="H153" s="684"/>
      <c r="I153" s="684"/>
      <c r="J153" s="684"/>
      <c r="K153" s="684"/>
      <c r="L153" s="685"/>
      <c r="O153" s="11"/>
      <c r="P153" s="11"/>
    </row>
    <row r="154" spans="1:16" s="151" customFormat="1" x14ac:dyDescent="0.3">
      <c r="A154" s="249"/>
      <c r="B154" s="837"/>
      <c r="C154" s="830"/>
      <c r="D154" s="830"/>
      <c r="E154" s="892"/>
      <c r="F154" s="893"/>
      <c r="G154" s="683"/>
      <c r="H154" s="684"/>
      <c r="I154" s="684"/>
      <c r="J154" s="684"/>
      <c r="K154" s="684"/>
      <c r="L154" s="685"/>
      <c r="O154" s="11"/>
      <c r="P154" s="11"/>
    </row>
    <row r="155" spans="1:16" s="151" customFormat="1" x14ac:dyDescent="0.3">
      <c r="A155" s="249"/>
      <c r="B155" s="837"/>
      <c r="C155" s="830"/>
      <c r="D155" s="830"/>
      <c r="E155" s="892"/>
      <c r="F155" s="893"/>
      <c r="G155" s="683"/>
      <c r="H155" s="684"/>
      <c r="I155" s="684"/>
      <c r="J155" s="684"/>
      <c r="K155" s="684"/>
      <c r="L155" s="685"/>
      <c r="O155" s="11"/>
      <c r="P155" s="11"/>
    </row>
    <row r="156" spans="1:16" s="151" customFormat="1" x14ac:dyDescent="0.3">
      <c r="A156" s="249"/>
      <c r="B156" s="837"/>
      <c r="C156" s="830"/>
      <c r="D156" s="830"/>
      <c r="E156" s="894"/>
      <c r="F156" s="895"/>
      <c r="G156" s="588"/>
      <c r="H156" s="589"/>
      <c r="I156" s="589"/>
      <c r="J156" s="589"/>
      <c r="K156" s="589"/>
      <c r="L156" s="590"/>
      <c r="O156" s="11"/>
      <c r="P156" s="11"/>
    </row>
    <row r="157" spans="1:16" s="151" customFormat="1" x14ac:dyDescent="0.3">
      <c r="A157" s="249"/>
      <c r="B157" s="837" t="str">
        <f>IF(Intro!$G$21="English",O157,P157)</f>
        <v>Event 3</v>
      </c>
      <c r="C157" s="830"/>
      <c r="D157" s="830"/>
      <c r="E157" s="890"/>
      <c r="F157" s="891"/>
      <c r="G157" s="585"/>
      <c r="H157" s="586"/>
      <c r="I157" s="586"/>
      <c r="J157" s="586"/>
      <c r="K157" s="586"/>
      <c r="L157" s="587"/>
      <c r="O157" s="11" t="s">
        <v>194</v>
      </c>
      <c r="P157" s="11" t="s">
        <v>195</v>
      </c>
    </row>
    <row r="158" spans="1:16" s="151" customFormat="1" x14ac:dyDescent="0.3">
      <c r="A158" s="249"/>
      <c r="B158" s="837"/>
      <c r="C158" s="830"/>
      <c r="D158" s="830"/>
      <c r="E158" s="892"/>
      <c r="F158" s="893"/>
      <c r="G158" s="683"/>
      <c r="H158" s="684"/>
      <c r="I158" s="684"/>
      <c r="J158" s="684"/>
      <c r="K158" s="684"/>
      <c r="L158" s="685"/>
      <c r="O158" s="11"/>
      <c r="P158" s="11"/>
    </row>
    <row r="159" spans="1:16" s="151" customFormat="1" x14ac:dyDescent="0.3">
      <c r="A159" s="249"/>
      <c r="B159" s="837"/>
      <c r="C159" s="830"/>
      <c r="D159" s="830"/>
      <c r="E159" s="892"/>
      <c r="F159" s="893"/>
      <c r="G159" s="683"/>
      <c r="H159" s="684"/>
      <c r="I159" s="684"/>
      <c r="J159" s="684"/>
      <c r="K159" s="684"/>
      <c r="L159" s="685"/>
      <c r="O159" s="11"/>
      <c r="P159" s="11"/>
    </row>
    <row r="160" spans="1:16" s="151" customFormat="1" x14ac:dyDescent="0.3">
      <c r="A160" s="249"/>
      <c r="B160" s="837"/>
      <c r="C160" s="830"/>
      <c r="D160" s="830"/>
      <c r="E160" s="892"/>
      <c r="F160" s="893"/>
      <c r="G160" s="683"/>
      <c r="H160" s="684"/>
      <c r="I160" s="684"/>
      <c r="J160" s="684"/>
      <c r="K160" s="684"/>
      <c r="L160" s="685"/>
      <c r="O160" s="11"/>
      <c r="P160" s="11"/>
    </row>
    <row r="161" spans="1:16" s="151" customFormat="1" x14ac:dyDescent="0.3">
      <c r="A161" s="249"/>
      <c r="B161" s="837"/>
      <c r="C161" s="830"/>
      <c r="D161" s="830"/>
      <c r="E161" s="892"/>
      <c r="F161" s="893"/>
      <c r="G161" s="683"/>
      <c r="H161" s="684"/>
      <c r="I161" s="684"/>
      <c r="J161" s="684"/>
      <c r="K161" s="684"/>
      <c r="L161" s="685"/>
      <c r="O161" s="11"/>
      <c r="P161" s="11"/>
    </row>
    <row r="162" spans="1:16" s="151" customFormat="1" x14ac:dyDescent="0.3">
      <c r="A162" s="249"/>
      <c r="B162" s="837"/>
      <c r="C162" s="830"/>
      <c r="D162" s="830"/>
      <c r="E162" s="892"/>
      <c r="F162" s="893"/>
      <c r="G162" s="683"/>
      <c r="H162" s="684"/>
      <c r="I162" s="684"/>
      <c r="J162" s="684"/>
      <c r="K162" s="684"/>
      <c r="L162" s="685"/>
      <c r="O162" s="11"/>
      <c r="P162" s="11"/>
    </row>
    <row r="163" spans="1:16" s="151" customFormat="1" x14ac:dyDescent="0.3">
      <c r="A163" s="249"/>
      <c r="B163" s="837"/>
      <c r="C163" s="830"/>
      <c r="D163" s="830"/>
      <c r="E163" s="892"/>
      <c r="F163" s="893"/>
      <c r="G163" s="683"/>
      <c r="H163" s="684"/>
      <c r="I163" s="684"/>
      <c r="J163" s="684"/>
      <c r="K163" s="684"/>
      <c r="L163" s="685"/>
      <c r="O163" s="11"/>
      <c r="P163" s="11"/>
    </row>
    <row r="164" spans="1:16" s="151" customFormat="1" x14ac:dyDescent="0.3">
      <c r="A164" s="249"/>
      <c r="B164" s="837"/>
      <c r="C164" s="830"/>
      <c r="D164" s="830"/>
      <c r="E164" s="892"/>
      <c r="F164" s="893"/>
      <c r="G164" s="683"/>
      <c r="H164" s="684"/>
      <c r="I164" s="684"/>
      <c r="J164" s="684"/>
      <c r="K164" s="684"/>
      <c r="L164" s="685"/>
      <c r="O164" s="11"/>
      <c r="P164" s="11"/>
    </row>
    <row r="165" spans="1:16" s="151" customFormat="1" x14ac:dyDescent="0.3">
      <c r="A165" s="249"/>
      <c r="B165" s="837"/>
      <c r="C165" s="830"/>
      <c r="D165" s="830"/>
      <c r="E165" s="892"/>
      <c r="F165" s="893"/>
      <c r="G165" s="683"/>
      <c r="H165" s="684"/>
      <c r="I165" s="684"/>
      <c r="J165" s="684"/>
      <c r="K165" s="684"/>
      <c r="L165" s="685"/>
      <c r="O165" s="11"/>
      <c r="P165" s="11"/>
    </row>
    <row r="166" spans="1:16" s="151" customFormat="1" x14ac:dyDescent="0.3">
      <c r="A166" s="249"/>
      <c r="B166" s="837"/>
      <c r="C166" s="830"/>
      <c r="D166" s="830"/>
      <c r="E166" s="894"/>
      <c r="F166" s="895"/>
      <c r="G166" s="588"/>
      <c r="H166" s="589"/>
      <c r="I166" s="589"/>
      <c r="J166" s="589"/>
      <c r="K166" s="589"/>
      <c r="L166" s="590"/>
      <c r="O166" s="11"/>
      <c r="P166" s="11"/>
    </row>
    <row r="167" spans="1:16" s="151" customFormat="1" x14ac:dyDescent="0.3">
      <c r="A167" s="249"/>
      <c r="B167" s="837" t="str">
        <f>IF(Intro!$G$21="English",O167,P167)</f>
        <v>Event 4</v>
      </c>
      <c r="C167" s="830"/>
      <c r="D167" s="830"/>
      <c r="E167" s="890"/>
      <c r="F167" s="891"/>
      <c r="G167" s="585"/>
      <c r="H167" s="586"/>
      <c r="I167" s="586"/>
      <c r="J167" s="586"/>
      <c r="K167" s="586"/>
      <c r="L167" s="587"/>
      <c r="O167" s="11" t="s">
        <v>196</v>
      </c>
      <c r="P167" s="11" t="s">
        <v>197</v>
      </c>
    </row>
    <row r="168" spans="1:16" s="151" customFormat="1" x14ac:dyDescent="0.3">
      <c r="A168" s="249"/>
      <c r="B168" s="837"/>
      <c r="C168" s="830"/>
      <c r="D168" s="830"/>
      <c r="E168" s="892"/>
      <c r="F168" s="893"/>
      <c r="G168" s="683"/>
      <c r="H168" s="684"/>
      <c r="I168" s="684"/>
      <c r="J168" s="684"/>
      <c r="K168" s="684"/>
      <c r="L168" s="685"/>
      <c r="O168" s="11"/>
      <c r="P168" s="11"/>
    </row>
    <row r="169" spans="1:16" s="151" customFormat="1" x14ac:dyDescent="0.3">
      <c r="A169" s="249"/>
      <c r="B169" s="837"/>
      <c r="C169" s="830"/>
      <c r="D169" s="830"/>
      <c r="E169" s="892"/>
      <c r="F169" s="893"/>
      <c r="G169" s="683"/>
      <c r="H169" s="684"/>
      <c r="I169" s="684"/>
      <c r="J169" s="684"/>
      <c r="K169" s="684"/>
      <c r="L169" s="685"/>
      <c r="O169" s="11"/>
      <c r="P169" s="11"/>
    </row>
    <row r="170" spans="1:16" s="151" customFormat="1" x14ac:dyDescent="0.3">
      <c r="A170" s="249"/>
      <c r="B170" s="837"/>
      <c r="C170" s="830"/>
      <c r="D170" s="830"/>
      <c r="E170" s="892"/>
      <c r="F170" s="893"/>
      <c r="G170" s="683"/>
      <c r="H170" s="684"/>
      <c r="I170" s="684"/>
      <c r="J170" s="684"/>
      <c r="K170" s="684"/>
      <c r="L170" s="685"/>
      <c r="O170" s="11"/>
      <c r="P170" s="11"/>
    </row>
    <row r="171" spans="1:16" s="151" customFormat="1" x14ac:dyDescent="0.3">
      <c r="A171" s="249"/>
      <c r="B171" s="837"/>
      <c r="C171" s="830"/>
      <c r="D171" s="830"/>
      <c r="E171" s="892"/>
      <c r="F171" s="893"/>
      <c r="G171" s="683"/>
      <c r="H171" s="684"/>
      <c r="I171" s="684"/>
      <c r="J171" s="684"/>
      <c r="K171" s="684"/>
      <c r="L171" s="685"/>
      <c r="O171" s="11"/>
      <c r="P171" s="11"/>
    </row>
    <row r="172" spans="1:16" s="151" customFormat="1" x14ac:dyDescent="0.3">
      <c r="A172" s="249"/>
      <c r="B172" s="837"/>
      <c r="C172" s="830"/>
      <c r="D172" s="830"/>
      <c r="E172" s="892"/>
      <c r="F172" s="893"/>
      <c r="G172" s="683"/>
      <c r="H172" s="684"/>
      <c r="I172" s="684"/>
      <c r="J172" s="684"/>
      <c r="K172" s="684"/>
      <c r="L172" s="685"/>
      <c r="O172" s="11"/>
      <c r="P172" s="11"/>
    </row>
    <row r="173" spans="1:16" s="151" customFormat="1" x14ac:dyDescent="0.3">
      <c r="A173" s="249"/>
      <c r="B173" s="837"/>
      <c r="C173" s="830"/>
      <c r="D173" s="830"/>
      <c r="E173" s="892"/>
      <c r="F173" s="893"/>
      <c r="G173" s="683"/>
      <c r="H173" s="684"/>
      <c r="I173" s="684"/>
      <c r="J173" s="684"/>
      <c r="K173" s="684"/>
      <c r="L173" s="685"/>
      <c r="O173" s="11"/>
      <c r="P173" s="11"/>
    </row>
    <row r="174" spans="1:16" s="151" customFormat="1" x14ac:dyDescent="0.3">
      <c r="A174" s="249"/>
      <c r="B174" s="837"/>
      <c r="C174" s="830"/>
      <c r="D174" s="830"/>
      <c r="E174" s="892"/>
      <c r="F174" s="893"/>
      <c r="G174" s="683"/>
      <c r="H174" s="684"/>
      <c r="I174" s="684"/>
      <c r="J174" s="684"/>
      <c r="K174" s="684"/>
      <c r="L174" s="685"/>
      <c r="O174" s="11"/>
      <c r="P174" s="11"/>
    </row>
    <row r="175" spans="1:16" s="151" customFormat="1" x14ac:dyDescent="0.3">
      <c r="A175" s="249"/>
      <c r="B175" s="837"/>
      <c r="C175" s="830"/>
      <c r="D175" s="830"/>
      <c r="E175" s="892"/>
      <c r="F175" s="893"/>
      <c r="G175" s="683"/>
      <c r="H175" s="684"/>
      <c r="I175" s="684"/>
      <c r="J175" s="684"/>
      <c r="K175" s="684"/>
      <c r="L175" s="685"/>
      <c r="O175" s="11"/>
      <c r="P175" s="11"/>
    </row>
    <row r="176" spans="1:16" s="151" customFormat="1" x14ac:dyDescent="0.3">
      <c r="A176" s="249"/>
      <c r="B176" s="837"/>
      <c r="C176" s="830"/>
      <c r="D176" s="830"/>
      <c r="E176" s="894"/>
      <c r="F176" s="895"/>
      <c r="G176" s="588"/>
      <c r="H176" s="589"/>
      <c r="I176" s="589"/>
      <c r="J176" s="589"/>
      <c r="K176" s="589"/>
      <c r="L176" s="590"/>
      <c r="O176" s="11"/>
      <c r="P176" s="11"/>
    </row>
    <row r="177" spans="1:16" s="151" customFormat="1" x14ac:dyDescent="0.3">
      <c r="A177" s="249"/>
      <c r="B177" s="837" t="str">
        <f>IF(Intro!$G$21="English",O177,P177)</f>
        <v>Event 5</v>
      </c>
      <c r="C177" s="830"/>
      <c r="D177" s="830"/>
      <c r="E177" s="890"/>
      <c r="F177" s="891"/>
      <c r="G177" s="585"/>
      <c r="H177" s="586"/>
      <c r="I177" s="586"/>
      <c r="J177" s="586"/>
      <c r="K177" s="586"/>
      <c r="L177" s="587"/>
      <c r="O177" s="11" t="s">
        <v>198</v>
      </c>
      <c r="P177" s="11" t="s">
        <v>199</v>
      </c>
    </row>
    <row r="178" spans="1:16" s="151" customFormat="1" x14ac:dyDescent="0.3">
      <c r="A178" s="249"/>
      <c r="B178" s="837"/>
      <c r="C178" s="830"/>
      <c r="D178" s="830"/>
      <c r="E178" s="892"/>
      <c r="F178" s="893"/>
      <c r="G178" s="683"/>
      <c r="H178" s="684"/>
      <c r="I178" s="684"/>
      <c r="J178" s="684"/>
      <c r="K178" s="684"/>
      <c r="L178" s="685"/>
      <c r="O178" s="11"/>
      <c r="P178" s="11"/>
    </row>
    <row r="179" spans="1:16" s="151" customFormat="1" x14ac:dyDescent="0.3">
      <c r="A179" s="249"/>
      <c r="B179" s="837"/>
      <c r="C179" s="830"/>
      <c r="D179" s="830"/>
      <c r="E179" s="892"/>
      <c r="F179" s="893"/>
      <c r="G179" s="683"/>
      <c r="H179" s="684"/>
      <c r="I179" s="684"/>
      <c r="J179" s="684"/>
      <c r="K179" s="684"/>
      <c r="L179" s="685"/>
      <c r="O179" s="11"/>
      <c r="P179" s="11"/>
    </row>
    <row r="180" spans="1:16" s="151" customFormat="1" x14ac:dyDescent="0.3">
      <c r="A180" s="249"/>
      <c r="B180" s="837"/>
      <c r="C180" s="830"/>
      <c r="D180" s="830"/>
      <c r="E180" s="892"/>
      <c r="F180" s="893"/>
      <c r="G180" s="683"/>
      <c r="H180" s="684"/>
      <c r="I180" s="684"/>
      <c r="J180" s="684"/>
      <c r="K180" s="684"/>
      <c r="L180" s="685"/>
      <c r="O180" s="11"/>
      <c r="P180" s="11"/>
    </row>
    <row r="181" spans="1:16" s="151" customFormat="1" x14ac:dyDescent="0.3">
      <c r="A181" s="249"/>
      <c r="B181" s="837"/>
      <c r="C181" s="830"/>
      <c r="D181" s="830"/>
      <c r="E181" s="892"/>
      <c r="F181" s="893"/>
      <c r="G181" s="683"/>
      <c r="H181" s="684"/>
      <c r="I181" s="684"/>
      <c r="J181" s="684"/>
      <c r="K181" s="684"/>
      <c r="L181" s="685"/>
      <c r="O181" s="11"/>
      <c r="P181" s="11"/>
    </row>
    <row r="182" spans="1:16" s="151" customFormat="1" x14ac:dyDescent="0.3">
      <c r="A182" s="249"/>
      <c r="B182" s="837"/>
      <c r="C182" s="830"/>
      <c r="D182" s="830"/>
      <c r="E182" s="892"/>
      <c r="F182" s="893"/>
      <c r="G182" s="683"/>
      <c r="H182" s="684"/>
      <c r="I182" s="684"/>
      <c r="J182" s="684"/>
      <c r="K182" s="684"/>
      <c r="L182" s="685"/>
      <c r="O182" s="11"/>
      <c r="P182" s="11"/>
    </row>
    <row r="183" spans="1:16" s="151" customFormat="1" x14ac:dyDescent="0.3">
      <c r="A183" s="249"/>
      <c r="B183" s="837"/>
      <c r="C183" s="830"/>
      <c r="D183" s="830"/>
      <c r="E183" s="892"/>
      <c r="F183" s="893"/>
      <c r="G183" s="683"/>
      <c r="H183" s="684"/>
      <c r="I183" s="684"/>
      <c r="J183" s="684"/>
      <c r="K183" s="684"/>
      <c r="L183" s="685"/>
      <c r="O183" s="11"/>
      <c r="P183" s="11"/>
    </row>
    <row r="184" spans="1:16" s="151" customFormat="1" x14ac:dyDescent="0.3">
      <c r="A184" s="249"/>
      <c r="B184" s="837"/>
      <c r="C184" s="830"/>
      <c r="D184" s="830"/>
      <c r="E184" s="892"/>
      <c r="F184" s="893"/>
      <c r="G184" s="683"/>
      <c r="H184" s="684"/>
      <c r="I184" s="684"/>
      <c r="J184" s="684"/>
      <c r="K184" s="684"/>
      <c r="L184" s="685"/>
      <c r="O184" s="11"/>
      <c r="P184" s="11"/>
    </row>
    <row r="185" spans="1:16" s="151" customFormat="1" x14ac:dyDescent="0.3">
      <c r="A185" s="249"/>
      <c r="B185" s="837"/>
      <c r="C185" s="830"/>
      <c r="D185" s="830"/>
      <c r="E185" s="892"/>
      <c r="F185" s="893"/>
      <c r="G185" s="683"/>
      <c r="H185" s="684"/>
      <c r="I185" s="684"/>
      <c r="J185" s="684"/>
      <c r="K185" s="684"/>
      <c r="L185" s="685"/>
      <c r="O185" s="11"/>
      <c r="P185" s="11"/>
    </row>
    <row r="186" spans="1:16" s="151" customFormat="1" x14ac:dyDescent="0.3">
      <c r="A186" s="249"/>
      <c r="B186" s="837"/>
      <c r="C186" s="830"/>
      <c r="D186" s="830"/>
      <c r="E186" s="894"/>
      <c r="F186" s="895"/>
      <c r="G186" s="588"/>
      <c r="H186" s="589"/>
      <c r="I186" s="589"/>
      <c r="J186" s="589"/>
      <c r="K186" s="589"/>
      <c r="L186" s="590"/>
      <c r="O186" s="11"/>
      <c r="P186" s="11"/>
    </row>
    <row r="187" spans="1:16" s="10" customFormat="1" x14ac:dyDescent="0.3">
      <c r="A187" s="12"/>
      <c r="B187" s="43"/>
      <c r="C187" s="152"/>
      <c r="D187" s="46"/>
      <c r="E187" s="37"/>
      <c r="F187" s="37"/>
      <c r="G187" s="37"/>
      <c r="H187" s="37"/>
      <c r="I187" s="37"/>
      <c r="J187" s="37"/>
      <c r="K187" s="37"/>
      <c r="L187" s="38"/>
      <c r="O187" s="11"/>
    </row>
    <row r="188" spans="1:16" s="10" customFormat="1" x14ac:dyDescent="0.3">
      <c r="A188" s="12"/>
      <c r="B188" s="189"/>
      <c r="C188" s="153"/>
      <c r="D188" s="39"/>
      <c r="E188" s="40"/>
      <c r="F188" s="40"/>
      <c r="G188" s="40"/>
      <c r="H188" s="40"/>
      <c r="I188" s="40"/>
      <c r="J188" s="40"/>
      <c r="K188" s="40"/>
      <c r="L188" s="47"/>
      <c r="O188" s="11"/>
    </row>
    <row r="189" spans="1:16" x14ac:dyDescent="0.3">
      <c r="B189" s="686" t="str">
        <f>IF(Intro!$G$21="English",O189,P189)</f>
        <v>INCOME STATEMENT FOR THE GOODS ONLY</v>
      </c>
      <c r="C189" s="687"/>
      <c r="D189" s="687"/>
      <c r="E189" s="687"/>
      <c r="F189" s="687"/>
      <c r="G189" s="687"/>
      <c r="H189" s="687"/>
      <c r="I189" s="687"/>
      <c r="J189" s="687"/>
      <c r="K189" s="687"/>
      <c r="L189" s="688"/>
      <c r="M189" s="151"/>
      <c r="O189" s="2" t="s">
        <v>799</v>
      </c>
      <c r="P189" s="2" t="s">
        <v>800</v>
      </c>
    </row>
    <row r="190" spans="1:16" s="3" customFormat="1" x14ac:dyDescent="0.3">
      <c r="A190" s="12"/>
      <c r="B190" s="680" t="s">
        <v>28</v>
      </c>
      <c r="C190" s="681"/>
      <c r="D190" s="681"/>
      <c r="E190" s="681"/>
      <c r="F190" s="681"/>
      <c r="G190" s="681"/>
      <c r="H190" s="681"/>
      <c r="I190" s="681"/>
      <c r="J190" s="681"/>
      <c r="K190" s="681"/>
      <c r="L190" s="682"/>
      <c r="M190" s="258"/>
    </row>
    <row r="191" spans="1:16" s="151" customFormat="1" x14ac:dyDescent="0.3">
      <c r="A191" s="249"/>
      <c r="B191" s="208"/>
      <c r="C191" s="202"/>
      <c r="D191" s="202"/>
      <c r="E191" s="202"/>
      <c r="F191" s="202"/>
      <c r="G191" s="202"/>
      <c r="H191" s="202"/>
      <c r="I191" s="202"/>
      <c r="J191" s="202"/>
      <c r="K191" s="202"/>
      <c r="L191" s="203"/>
    </row>
    <row r="192" spans="1:16" s="151" customFormat="1" x14ac:dyDescent="0.3">
      <c r="A192" s="249"/>
      <c r="B192" s="560" t="str">
        <f>IF(Intro!$G$21="English",O192,P192)</f>
        <v xml:space="preserve">Complete the income statement for your firm's sales in Canada and sales for export of the goods produced in Canada. This statement is to be prepared using a full absorption costing method and is to be reported on a calendar-year basis. </v>
      </c>
      <c r="C192" s="561"/>
      <c r="D192" s="561"/>
      <c r="E192" s="561"/>
      <c r="F192" s="561"/>
      <c r="G192" s="561"/>
      <c r="H192" s="561"/>
      <c r="I192" s="561"/>
      <c r="J192" s="561"/>
      <c r="K192" s="561"/>
      <c r="L192" s="562"/>
      <c r="O192" s="151" t="s">
        <v>200</v>
      </c>
      <c r="P192" s="21" t="s">
        <v>201</v>
      </c>
    </row>
    <row r="193" spans="1:16" s="151" customFormat="1" x14ac:dyDescent="0.3">
      <c r="A193" s="249"/>
      <c r="B193" s="560"/>
      <c r="C193" s="561"/>
      <c r="D193" s="561"/>
      <c r="E193" s="561"/>
      <c r="F193" s="561"/>
      <c r="G193" s="561"/>
      <c r="H193" s="561"/>
      <c r="I193" s="561"/>
      <c r="J193" s="561"/>
      <c r="K193" s="561"/>
      <c r="L193" s="562"/>
      <c r="P193" s="21"/>
    </row>
    <row r="194" spans="1:16" s="151" customFormat="1" x14ac:dyDescent="0.3">
      <c r="A194" s="249"/>
      <c r="B194" s="208"/>
      <c r="C194" s="202"/>
      <c r="D194" s="202"/>
      <c r="E194" s="202"/>
      <c r="F194" s="202"/>
      <c r="G194" s="202"/>
      <c r="H194" s="202"/>
      <c r="I194" s="202"/>
      <c r="J194" s="202"/>
      <c r="K194" s="202"/>
      <c r="L194" s="203"/>
    </row>
    <row r="195" spans="1:16" s="10" customFormat="1" x14ac:dyDescent="0.3">
      <c r="A195" s="12"/>
      <c r="B195" s="815" t="str">
        <f>IF(Intro!$G$21="English",O195,P195)</f>
        <v>For Sale in Canada</v>
      </c>
      <c r="C195" s="816"/>
      <c r="D195" s="816"/>
      <c r="E195" s="816"/>
      <c r="F195" s="817"/>
      <c r="G195" s="768">
        <f>Variables!$B$6</f>
        <v>2023</v>
      </c>
      <c r="H195" s="768">
        <f>G195+1</f>
        <v>2024</v>
      </c>
      <c r="I195" s="768">
        <f>H195+1</f>
        <v>2025</v>
      </c>
      <c r="J195" s="768" t="str">
        <f>J120</f>
        <v>Jan-Mar 2025</v>
      </c>
      <c r="K195" s="768" t="str">
        <f>K120</f>
        <v>Jan-Mar 2026</v>
      </c>
      <c r="L195" s="253"/>
      <c r="O195" s="11" t="s">
        <v>40</v>
      </c>
      <c r="P195" s="11" t="s">
        <v>41</v>
      </c>
    </row>
    <row r="196" spans="1:16" s="10" customFormat="1" x14ac:dyDescent="0.3">
      <c r="A196" s="12"/>
      <c r="B196" s="818"/>
      <c r="C196" s="819"/>
      <c r="D196" s="819"/>
      <c r="E196" s="819"/>
      <c r="F196" s="820"/>
      <c r="G196" s="769"/>
      <c r="H196" s="769"/>
      <c r="I196" s="769"/>
      <c r="J196" s="769"/>
      <c r="K196" s="769"/>
      <c r="L196" s="253"/>
      <c r="O196" s="11"/>
      <c r="P196" s="11"/>
    </row>
    <row r="197" spans="1:16" s="151" customFormat="1" x14ac:dyDescent="0.3">
      <c r="A197" s="249"/>
      <c r="B197" s="859" t="str">
        <f>IF(Intro!$G$21="English",O197,P197)</f>
        <v>Net Sales Value</v>
      </c>
      <c r="C197" s="860"/>
      <c r="D197" s="860"/>
      <c r="E197" s="860"/>
      <c r="F197" s="187" t="s">
        <v>478</v>
      </c>
      <c r="G197" s="319"/>
      <c r="H197" s="319"/>
      <c r="I197" s="319"/>
      <c r="J197" s="319"/>
      <c r="K197" s="319"/>
      <c r="L197" s="253"/>
      <c r="O197" s="151" t="s">
        <v>69</v>
      </c>
      <c r="P197" s="151" t="s">
        <v>70</v>
      </c>
    </row>
    <row r="198" spans="1:16" s="151" customFormat="1" x14ac:dyDescent="0.3">
      <c r="A198" s="249"/>
      <c r="B198" s="857" t="str">
        <f>IF(Intro!$G$21="English",O198,P198)</f>
        <v>Beginning Inventory</v>
      </c>
      <c r="C198" s="858"/>
      <c r="D198" s="858"/>
      <c r="E198" s="858"/>
      <c r="F198" s="187" t="s">
        <v>478</v>
      </c>
      <c r="G198" s="319"/>
      <c r="H198" s="319"/>
      <c r="I198" s="319"/>
      <c r="J198" s="319"/>
      <c r="K198" s="319"/>
      <c r="L198" s="253"/>
      <c r="O198" s="11" t="s">
        <v>71</v>
      </c>
      <c r="P198" s="10" t="s">
        <v>72</v>
      </c>
    </row>
    <row r="199" spans="1:16" s="151" customFormat="1" x14ac:dyDescent="0.3">
      <c r="A199" s="249"/>
      <c r="B199" s="857" t="str">
        <f>IF(Intro!$G$21="English",O199,P199)</f>
        <v>Cost of Goods Manufactured</v>
      </c>
      <c r="C199" s="858"/>
      <c r="D199" s="858"/>
      <c r="E199" s="858"/>
      <c r="F199" s="187" t="s">
        <v>478</v>
      </c>
      <c r="G199" s="320">
        <f>G31</f>
        <v>0</v>
      </c>
      <c r="H199" s="320">
        <f>H31</f>
        <v>0</v>
      </c>
      <c r="I199" s="320">
        <f>I31</f>
        <v>0</v>
      </c>
      <c r="J199" s="320">
        <f>J31</f>
        <v>0</v>
      </c>
      <c r="K199" s="320">
        <f>K31</f>
        <v>0</v>
      </c>
      <c r="L199" s="253"/>
      <c r="O199" s="11" t="s">
        <v>63</v>
      </c>
      <c r="P199" s="10" t="s">
        <v>202</v>
      </c>
    </row>
    <row r="200" spans="1:16" s="151" customFormat="1" x14ac:dyDescent="0.3">
      <c r="A200" s="249"/>
      <c r="B200" s="857" t="str">
        <f>IF(Intro!$G$21="English",O200,P200)</f>
        <v xml:space="preserve">Ending Inventory </v>
      </c>
      <c r="C200" s="858"/>
      <c r="D200" s="858"/>
      <c r="E200" s="858"/>
      <c r="F200" s="187" t="s">
        <v>478</v>
      </c>
      <c r="G200" s="319"/>
      <c r="H200" s="319"/>
      <c r="I200" s="319"/>
      <c r="J200" s="319"/>
      <c r="K200" s="319"/>
      <c r="L200" s="253"/>
      <c r="O200" s="11" t="s">
        <v>203</v>
      </c>
      <c r="P200" s="10" t="s">
        <v>506</v>
      </c>
    </row>
    <row r="201" spans="1:16" s="175" customFormat="1" x14ac:dyDescent="0.3">
      <c r="A201" s="256"/>
      <c r="B201" s="868" t="str">
        <f>IF(Intro!$G$21="English",O201,P201)</f>
        <v>Cost of Goods Sold</v>
      </c>
      <c r="C201" s="869"/>
      <c r="D201" s="869"/>
      <c r="E201" s="869"/>
      <c r="F201" s="187" t="s">
        <v>478</v>
      </c>
      <c r="G201" s="322">
        <f>G198+G199-G200</f>
        <v>0</v>
      </c>
      <c r="H201" s="322">
        <f>H198+H199-H200</f>
        <v>0</v>
      </c>
      <c r="I201" s="322">
        <f>I198+I199-I200</f>
        <v>0</v>
      </c>
      <c r="J201" s="322">
        <f>J198+J199-J200</f>
        <v>0</v>
      </c>
      <c r="K201" s="322">
        <f>K198+K199-K200</f>
        <v>0</v>
      </c>
      <c r="L201" s="253"/>
      <c r="O201" s="175" t="s">
        <v>73</v>
      </c>
      <c r="P201" s="175" t="s">
        <v>47</v>
      </c>
    </row>
    <row r="202" spans="1:16" s="175" customFormat="1" x14ac:dyDescent="0.3">
      <c r="A202" s="256"/>
      <c r="B202" s="866" t="str">
        <f>IF(Intro!$G$21="English",O202,P202)</f>
        <v>Gross Margin (Loss)</v>
      </c>
      <c r="C202" s="867"/>
      <c r="D202" s="867"/>
      <c r="E202" s="867"/>
      <c r="F202" s="187" t="s">
        <v>478</v>
      </c>
      <c r="G202" s="322">
        <f>G197-G201</f>
        <v>0</v>
      </c>
      <c r="H202" s="322">
        <f>H197-H201</f>
        <v>0</v>
      </c>
      <c r="I202" s="322">
        <f>I197-I201</f>
        <v>0</v>
      </c>
      <c r="J202" s="322">
        <f>J197-J201</f>
        <v>0</v>
      </c>
      <c r="K202" s="322">
        <f>K197-K201</f>
        <v>0</v>
      </c>
      <c r="L202" s="253"/>
      <c r="O202" s="175" t="s">
        <v>48</v>
      </c>
      <c r="P202" s="175" t="s">
        <v>49</v>
      </c>
    </row>
    <row r="203" spans="1:16" s="151" customFormat="1" x14ac:dyDescent="0.3">
      <c r="A203" s="249"/>
      <c r="B203" s="857" t="str">
        <f>IF(Intro!$G$21="English",O203,P203)</f>
        <v>General, Selling, and Administrative Expenses</v>
      </c>
      <c r="C203" s="858"/>
      <c r="D203" s="858"/>
      <c r="E203" s="858"/>
      <c r="F203" s="187" t="s">
        <v>478</v>
      </c>
      <c r="G203" s="319"/>
      <c r="H203" s="319"/>
      <c r="I203" s="319"/>
      <c r="J203" s="319"/>
      <c r="K203" s="319"/>
      <c r="L203" s="253"/>
      <c r="O203" s="151" t="s">
        <v>74</v>
      </c>
      <c r="P203" s="151" t="s">
        <v>754</v>
      </c>
    </row>
    <row r="204" spans="1:16" s="151" customFormat="1" x14ac:dyDescent="0.3">
      <c r="A204" s="249"/>
      <c r="B204" s="857" t="str">
        <f>IF(Intro!$G$21="English",O204,P204)</f>
        <v xml:space="preserve">Financial Expenses </v>
      </c>
      <c r="C204" s="858"/>
      <c r="D204" s="858"/>
      <c r="E204" s="858"/>
      <c r="F204" s="187" t="s">
        <v>478</v>
      </c>
      <c r="G204" s="319"/>
      <c r="H204" s="319"/>
      <c r="I204" s="319"/>
      <c r="J204" s="319"/>
      <c r="K204" s="319"/>
      <c r="L204" s="253"/>
      <c r="O204" s="151" t="s">
        <v>52</v>
      </c>
      <c r="P204" s="151" t="s">
        <v>53</v>
      </c>
    </row>
    <row r="205" spans="1:16" s="151" customFormat="1" x14ac:dyDescent="0.3">
      <c r="A205" s="249"/>
      <c r="B205" s="857" t="str">
        <f>IF(Intro!$G$21="English",O205,P205)</f>
        <v>Other Expenses</v>
      </c>
      <c r="C205" s="858"/>
      <c r="D205" s="858"/>
      <c r="E205" s="858"/>
      <c r="F205" s="187" t="s">
        <v>478</v>
      </c>
      <c r="G205" s="319"/>
      <c r="H205" s="319"/>
      <c r="I205" s="319"/>
      <c r="J205" s="319"/>
      <c r="K205" s="319"/>
      <c r="L205" s="253"/>
      <c r="O205" s="151" t="s">
        <v>97</v>
      </c>
      <c r="P205" s="151" t="s">
        <v>98</v>
      </c>
    </row>
    <row r="206" spans="1:16" s="175" customFormat="1" x14ac:dyDescent="0.3">
      <c r="A206" s="256"/>
      <c r="B206" s="866" t="str">
        <f>IF(Intro!$G$21="English",O206,P206)</f>
        <v>Net Income (Loss) Before Taxes</v>
      </c>
      <c r="C206" s="867"/>
      <c r="D206" s="867"/>
      <c r="E206" s="867"/>
      <c r="F206" s="187" t="s">
        <v>478</v>
      </c>
      <c r="G206" s="322">
        <f>G202-G203-G204-G205</f>
        <v>0</v>
      </c>
      <c r="H206" s="322">
        <f>H202-H203-H204-H205</f>
        <v>0</v>
      </c>
      <c r="I206" s="322">
        <f>I202-I203-I204-I205</f>
        <v>0</v>
      </c>
      <c r="J206" s="322">
        <f>J202-J203-J204-J205</f>
        <v>0</v>
      </c>
      <c r="K206" s="322">
        <f>K202-K203-K204-K205</f>
        <v>0</v>
      </c>
      <c r="L206" s="253"/>
      <c r="O206" s="175" t="s">
        <v>54</v>
      </c>
      <c r="P206" s="175" t="s">
        <v>55</v>
      </c>
    </row>
    <row r="207" spans="1:16" s="10" customFormat="1" x14ac:dyDescent="0.3">
      <c r="A207" s="12"/>
      <c r="B207" s="376"/>
      <c r="C207" s="377"/>
      <c r="F207" s="28"/>
      <c r="G207" s="29"/>
      <c r="H207" s="29"/>
      <c r="I207" s="29"/>
      <c r="J207" s="29"/>
      <c r="K207" s="29"/>
      <c r="L207" s="30"/>
      <c r="O207" s="11"/>
    </row>
    <row r="208" spans="1:16" s="10" customFormat="1" ht="14.4" customHeight="1" x14ac:dyDescent="0.3">
      <c r="A208" s="12"/>
      <c r="B208" s="804" t="str">
        <f>IF(Intro!$G$21="English",O208,P208)</f>
        <v>Describe "Other expenses".</v>
      </c>
      <c r="C208" s="805"/>
      <c r="D208" s="806"/>
      <c r="E208" s="807"/>
      <c r="F208" s="807"/>
      <c r="G208" s="807"/>
      <c r="H208" s="807"/>
      <c r="I208" s="807"/>
      <c r="J208" s="807"/>
      <c r="K208" s="808"/>
      <c r="L208" s="30"/>
      <c r="O208" s="150" t="s">
        <v>515</v>
      </c>
      <c r="P208" s="150" t="s">
        <v>516</v>
      </c>
    </row>
    <row r="209" spans="1:16" s="10" customFormat="1" x14ac:dyDescent="0.3">
      <c r="A209" s="12"/>
      <c r="B209" s="376"/>
      <c r="C209" s="377"/>
      <c r="D209" s="809"/>
      <c r="E209" s="810"/>
      <c r="F209" s="810"/>
      <c r="G209" s="810"/>
      <c r="H209" s="810"/>
      <c r="I209" s="810"/>
      <c r="J209" s="810"/>
      <c r="K209" s="811"/>
      <c r="L209" s="30"/>
      <c r="O209" s="11"/>
    </row>
    <row r="210" spans="1:16" s="10" customFormat="1" x14ac:dyDescent="0.3">
      <c r="A210" s="12"/>
      <c r="B210" s="376"/>
      <c r="C210" s="377"/>
      <c r="D210" s="809"/>
      <c r="E210" s="810"/>
      <c r="F210" s="810"/>
      <c r="G210" s="810"/>
      <c r="H210" s="810"/>
      <c r="I210" s="810"/>
      <c r="J210" s="810"/>
      <c r="K210" s="811"/>
      <c r="L210" s="30"/>
      <c r="O210" s="11"/>
    </row>
    <row r="211" spans="1:16" s="10" customFormat="1" x14ac:dyDescent="0.3">
      <c r="A211" s="12"/>
      <c r="B211" s="376"/>
      <c r="C211" s="377"/>
      <c r="D211" s="812"/>
      <c r="E211" s="813"/>
      <c r="F211" s="813"/>
      <c r="G211" s="813"/>
      <c r="H211" s="813"/>
      <c r="I211" s="813"/>
      <c r="J211" s="813"/>
      <c r="K211" s="814"/>
      <c r="L211" s="30"/>
      <c r="O211" s="11"/>
    </row>
    <row r="212" spans="1:16" s="10" customFormat="1" x14ac:dyDescent="0.3">
      <c r="A212" s="12"/>
      <c r="B212" s="376"/>
      <c r="C212" s="377"/>
      <c r="F212" s="28"/>
      <c r="G212" s="29"/>
      <c r="H212" s="29"/>
      <c r="I212" s="29"/>
      <c r="J212" s="29"/>
      <c r="K212" s="29"/>
      <c r="L212" s="30"/>
      <c r="O212" s="11"/>
    </row>
    <row r="213" spans="1:16" s="175" customFormat="1" x14ac:dyDescent="0.3">
      <c r="A213" s="256"/>
      <c r="B213" s="560" t="str">
        <f>B56</f>
        <v>Explain any large changes between periods and any irregularities such as negative amounts in the amounts reported above.</v>
      </c>
      <c r="C213" s="561"/>
      <c r="D213" s="561"/>
      <c r="E213" s="561"/>
      <c r="F213" s="561"/>
      <c r="G213" s="561"/>
      <c r="H213" s="561"/>
      <c r="I213" s="561"/>
      <c r="J213" s="561"/>
      <c r="K213" s="561"/>
      <c r="L213" s="562"/>
      <c r="O213" s="151"/>
      <c r="P213" s="151"/>
    </row>
    <row r="214" spans="1:16" s="175" customFormat="1" x14ac:dyDescent="0.3">
      <c r="A214" s="256"/>
      <c r="B214" s="378"/>
      <c r="C214" s="379"/>
      <c r="D214" s="379"/>
      <c r="E214" s="379"/>
      <c r="F214" s="379"/>
      <c r="G214" s="379"/>
      <c r="H214" s="379"/>
      <c r="I214" s="379"/>
      <c r="J214" s="379"/>
      <c r="K214" s="379"/>
      <c r="L214" s="253"/>
    </row>
    <row r="215" spans="1:16" s="175" customFormat="1" x14ac:dyDescent="0.3">
      <c r="A215" s="256"/>
      <c r="B215" s="527"/>
      <c r="C215" s="528"/>
      <c r="D215" s="528"/>
      <c r="E215" s="528"/>
      <c r="F215" s="528"/>
      <c r="G215" s="528"/>
      <c r="H215" s="528"/>
      <c r="I215" s="528"/>
      <c r="J215" s="528"/>
      <c r="K215" s="528"/>
      <c r="L215" s="529"/>
    </row>
    <row r="216" spans="1:16" s="175" customFormat="1" x14ac:dyDescent="0.3">
      <c r="A216" s="256"/>
      <c r="B216" s="527"/>
      <c r="C216" s="528"/>
      <c r="D216" s="528"/>
      <c r="E216" s="528"/>
      <c r="F216" s="528"/>
      <c r="G216" s="528"/>
      <c r="H216" s="528"/>
      <c r="I216" s="528"/>
      <c r="J216" s="528"/>
      <c r="K216" s="528"/>
      <c r="L216" s="529"/>
    </row>
    <row r="217" spans="1:16" s="175" customFormat="1" x14ac:dyDescent="0.3">
      <c r="A217" s="256"/>
      <c r="B217" s="527"/>
      <c r="C217" s="528"/>
      <c r="D217" s="528"/>
      <c r="E217" s="528"/>
      <c r="F217" s="528"/>
      <c r="G217" s="528"/>
      <c r="H217" s="528"/>
      <c r="I217" s="528"/>
      <c r="J217" s="528"/>
      <c r="K217" s="528"/>
      <c r="L217" s="529"/>
    </row>
    <row r="218" spans="1:16" s="175" customFormat="1" x14ac:dyDescent="0.3">
      <c r="A218" s="256"/>
      <c r="B218" s="527"/>
      <c r="C218" s="528"/>
      <c r="D218" s="528"/>
      <c r="E218" s="528"/>
      <c r="F218" s="528"/>
      <c r="G218" s="528"/>
      <c r="H218" s="528"/>
      <c r="I218" s="528"/>
      <c r="J218" s="528"/>
      <c r="K218" s="528"/>
      <c r="L218" s="529"/>
      <c r="O218" s="151"/>
      <c r="P218" s="151"/>
    </row>
    <row r="219" spans="1:16" s="175" customFormat="1" x14ac:dyDescent="0.3">
      <c r="A219" s="256"/>
      <c r="B219" s="527"/>
      <c r="C219" s="528"/>
      <c r="D219" s="528"/>
      <c r="E219" s="528"/>
      <c r="F219" s="528"/>
      <c r="G219" s="528"/>
      <c r="H219" s="528"/>
      <c r="I219" s="528"/>
      <c r="J219" s="528"/>
      <c r="K219" s="528"/>
      <c r="L219" s="529"/>
      <c r="O219" s="151"/>
      <c r="P219" s="151"/>
    </row>
    <row r="220" spans="1:16" s="175" customFormat="1" x14ac:dyDescent="0.3">
      <c r="A220" s="256"/>
      <c r="B220" s="527"/>
      <c r="C220" s="528"/>
      <c r="D220" s="528"/>
      <c r="E220" s="528"/>
      <c r="F220" s="528"/>
      <c r="G220" s="528"/>
      <c r="H220" s="528"/>
      <c r="I220" s="528"/>
      <c r="J220" s="528"/>
      <c r="K220" s="528"/>
      <c r="L220" s="529"/>
      <c r="O220" s="151"/>
      <c r="P220" s="151"/>
    </row>
    <row r="221" spans="1:16" s="175" customFormat="1" x14ac:dyDescent="0.3">
      <c r="A221" s="256"/>
      <c r="B221" s="527"/>
      <c r="C221" s="528"/>
      <c r="D221" s="528"/>
      <c r="E221" s="528"/>
      <c r="F221" s="528"/>
      <c r="G221" s="528"/>
      <c r="H221" s="528"/>
      <c r="I221" s="528"/>
      <c r="J221" s="528"/>
      <c r="K221" s="528"/>
      <c r="L221" s="529"/>
    </row>
    <row r="222" spans="1:16" s="175" customFormat="1" x14ac:dyDescent="0.3">
      <c r="A222" s="256"/>
      <c r="B222" s="527"/>
      <c r="C222" s="528"/>
      <c r="D222" s="528"/>
      <c r="E222" s="528"/>
      <c r="F222" s="528"/>
      <c r="G222" s="528"/>
      <c r="H222" s="528"/>
      <c r="I222" s="528"/>
      <c r="J222" s="528"/>
      <c r="K222" s="528"/>
      <c r="L222" s="529"/>
    </row>
    <row r="223" spans="1:16" s="10" customFormat="1" x14ac:dyDescent="0.3">
      <c r="A223" s="12"/>
      <c r="B223" s="219"/>
      <c r="C223" s="220"/>
      <c r="F223" s="28"/>
      <c r="G223" s="29"/>
      <c r="H223" s="29"/>
      <c r="I223" s="29"/>
      <c r="J223" s="29"/>
      <c r="K223" s="29"/>
      <c r="L223" s="30"/>
      <c r="O223" s="11"/>
    </row>
    <row r="224" spans="1:16" s="10" customFormat="1" x14ac:dyDescent="0.3">
      <c r="A224" s="12"/>
      <c r="B224" s="815" t="str">
        <f>IF(Intro!$G$21="English",O224,P224)</f>
        <v>For Export Sales</v>
      </c>
      <c r="C224" s="816"/>
      <c r="D224" s="816"/>
      <c r="E224" s="816"/>
      <c r="F224" s="817"/>
      <c r="G224" s="768">
        <f>Variables!$B$6</f>
        <v>2023</v>
      </c>
      <c r="H224" s="768">
        <f>G224+1</f>
        <v>2024</v>
      </c>
      <c r="I224" s="768">
        <f>H224+1</f>
        <v>2025</v>
      </c>
      <c r="J224" s="768" t="str">
        <f>J195</f>
        <v>Jan-Mar 2025</v>
      </c>
      <c r="K224" s="768" t="str">
        <f>K195</f>
        <v>Jan-Mar 2026</v>
      </c>
      <c r="L224" s="253"/>
      <c r="O224" s="11" t="s">
        <v>166</v>
      </c>
      <c r="P224" s="11" t="s">
        <v>167</v>
      </c>
    </row>
    <row r="225" spans="1:16" s="10" customFormat="1" x14ac:dyDescent="0.3">
      <c r="A225" s="12"/>
      <c r="B225" s="818"/>
      <c r="C225" s="819"/>
      <c r="D225" s="819"/>
      <c r="E225" s="819"/>
      <c r="F225" s="820"/>
      <c r="G225" s="769"/>
      <c r="H225" s="769"/>
      <c r="I225" s="769"/>
      <c r="J225" s="769"/>
      <c r="K225" s="769"/>
      <c r="L225" s="253"/>
      <c r="O225" s="11"/>
      <c r="P225" s="11"/>
    </row>
    <row r="226" spans="1:16" s="151" customFormat="1" x14ac:dyDescent="0.3">
      <c r="A226" s="249"/>
      <c r="B226" s="859" t="str">
        <f>B197</f>
        <v>Net Sales Value</v>
      </c>
      <c r="C226" s="860"/>
      <c r="D226" s="860"/>
      <c r="E226" s="860"/>
      <c r="F226" s="187" t="s">
        <v>478</v>
      </c>
      <c r="G226" s="319"/>
      <c r="H226" s="319"/>
      <c r="I226" s="319"/>
      <c r="J226" s="319"/>
      <c r="K226" s="319"/>
      <c r="L226" s="253"/>
    </row>
    <row r="227" spans="1:16" s="151" customFormat="1" x14ac:dyDescent="0.3">
      <c r="A227" s="249"/>
      <c r="B227" s="857" t="str">
        <f t="shared" ref="B227:B235" si="1">B198</f>
        <v>Beginning Inventory</v>
      </c>
      <c r="C227" s="858"/>
      <c r="D227" s="858"/>
      <c r="E227" s="858"/>
      <c r="F227" s="187" t="s">
        <v>478</v>
      </c>
      <c r="G227" s="319"/>
      <c r="H227" s="319"/>
      <c r="I227" s="319"/>
      <c r="J227" s="319"/>
      <c r="K227" s="319"/>
      <c r="L227" s="253"/>
      <c r="O227" s="11"/>
      <c r="P227" s="10"/>
    </row>
    <row r="228" spans="1:16" s="151" customFormat="1" x14ac:dyDescent="0.3">
      <c r="A228" s="249"/>
      <c r="B228" s="857" t="str">
        <f t="shared" si="1"/>
        <v>Cost of Goods Manufactured</v>
      </c>
      <c r="C228" s="858"/>
      <c r="D228" s="858"/>
      <c r="E228" s="858"/>
      <c r="F228" s="187" t="s">
        <v>478</v>
      </c>
      <c r="G228" s="320">
        <f>G54</f>
        <v>0</v>
      </c>
      <c r="H228" s="320">
        <f>H54</f>
        <v>0</v>
      </c>
      <c r="I228" s="320">
        <f>I54</f>
        <v>0</v>
      </c>
      <c r="J228" s="320">
        <f>J54</f>
        <v>0</v>
      </c>
      <c r="K228" s="320">
        <f>K54</f>
        <v>0</v>
      </c>
      <c r="L228" s="253"/>
      <c r="O228" s="11"/>
      <c r="P228" s="10"/>
    </row>
    <row r="229" spans="1:16" s="151" customFormat="1" x14ac:dyDescent="0.3">
      <c r="A229" s="249"/>
      <c r="B229" s="857" t="str">
        <f t="shared" si="1"/>
        <v xml:space="preserve">Ending Inventory </v>
      </c>
      <c r="C229" s="858"/>
      <c r="D229" s="858"/>
      <c r="E229" s="858"/>
      <c r="F229" s="187" t="s">
        <v>478</v>
      </c>
      <c r="G229" s="319"/>
      <c r="H229" s="319"/>
      <c r="I229" s="319"/>
      <c r="J229" s="319"/>
      <c r="K229" s="319"/>
      <c r="L229" s="253"/>
      <c r="O229" s="11"/>
      <c r="P229" s="10"/>
    </row>
    <row r="230" spans="1:16" s="175" customFormat="1" x14ac:dyDescent="0.3">
      <c r="A230" s="256"/>
      <c r="B230" s="868" t="str">
        <f t="shared" si="1"/>
        <v>Cost of Goods Sold</v>
      </c>
      <c r="C230" s="869"/>
      <c r="D230" s="869"/>
      <c r="E230" s="869"/>
      <c r="F230" s="187" t="s">
        <v>478</v>
      </c>
      <c r="G230" s="322">
        <f>G227+G228-G229</f>
        <v>0</v>
      </c>
      <c r="H230" s="322">
        <f>H227+H228-H229</f>
        <v>0</v>
      </c>
      <c r="I230" s="322">
        <f>I227+I228-I229</f>
        <v>0</v>
      </c>
      <c r="J230" s="322">
        <f>J227+J228-J229</f>
        <v>0</v>
      </c>
      <c r="K230" s="322">
        <f>K227+K228-K229</f>
        <v>0</v>
      </c>
      <c r="L230" s="253"/>
    </row>
    <row r="231" spans="1:16" s="175" customFormat="1" x14ac:dyDescent="0.3">
      <c r="A231" s="256"/>
      <c r="B231" s="866" t="str">
        <f t="shared" si="1"/>
        <v>Gross Margin (Loss)</v>
      </c>
      <c r="C231" s="867"/>
      <c r="D231" s="867"/>
      <c r="E231" s="867"/>
      <c r="F231" s="187" t="s">
        <v>478</v>
      </c>
      <c r="G231" s="322">
        <f>G226-G230</f>
        <v>0</v>
      </c>
      <c r="H231" s="322">
        <f>H226-H230</f>
        <v>0</v>
      </c>
      <c r="I231" s="322">
        <f>I226-I230</f>
        <v>0</v>
      </c>
      <c r="J231" s="322">
        <f>J226-J230</f>
        <v>0</v>
      </c>
      <c r="K231" s="322">
        <f>K226-K230</f>
        <v>0</v>
      </c>
      <c r="L231" s="253"/>
    </row>
    <row r="232" spans="1:16" s="151" customFormat="1" x14ac:dyDescent="0.3">
      <c r="A232" s="249"/>
      <c r="B232" s="857" t="str">
        <f t="shared" si="1"/>
        <v>General, Selling, and Administrative Expenses</v>
      </c>
      <c r="C232" s="858"/>
      <c r="D232" s="858"/>
      <c r="E232" s="858"/>
      <c r="F232" s="187" t="s">
        <v>478</v>
      </c>
      <c r="G232" s="319"/>
      <c r="H232" s="319"/>
      <c r="I232" s="319"/>
      <c r="J232" s="319"/>
      <c r="K232" s="319"/>
      <c r="L232" s="253"/>
    </row>
    <row r="233" spans="1:16" s="151" customFormat="1" x14ac:dyDescent="0.3">
      <c r="A233" s="249"/>
      <c r="B233" s="857" t="str">
        <f t="shared" si="1"/>
        <v xml:space="preserve">Financial Expenses </v>
      </c>
      <c r="C233" s="858"/>
      <c r="D233" s="858"/>
      <c r="E233" s="858"/>
      <c r="F233" s="187" t="s">
        <v>478</v>
      </c>
      <c r="G233" s="319"/>
      <c r="H233" s="319"/>
      <c r="I233" s="319"/>
      <c r="J233" s="319"/>
      <c r="K233" s="319"/>
      <c r="L233" s="253"/>
    </row>
    <row r="234" spans="1:16" s="151" customFormat="1" x14ac:dyDescent="0.3">
      <c r="A234" s="249"/>
      <c r="B234" s="857" t="str">
        <f t="shared" si="1"/>
        <v>Other Expenses</v>
      </c>
      <c r="C234" s="858"/>
      <c r="D234" s="858"/>
      <c r="E234" s="858"/>
      <c r="F234" s="187" t="s">
        <v>478</v>
      </c>
      <c r="G234" s="319"/>
      <c r="H234" s="319"/>
      <c r="I234" s="319"/>
      <c r="J234" s="319"/>
      <c r="K234" s="319"/>
      <c r="L234" s="253"/>
    </row>
    <row r="235" spans="1:16" s="175" customFormat="1" x14ac:dyDescent="0.3">
      <c r="A235" s="256"/>
      <c r="B235" s="866" t="str">
        <f t="shared" si="1"/>
        <v>Net Income (Loss) Before Taxes</v>
      </c>
      <c r="C235" s="867"/>
      <c r="D235" s="867"/>
      <c r="E235" s="867"/>
      <c r="F235" s="187" t="s">
        <v>478</v>
      </c>
      <c r="G235" s="322">
        <f>G231-G232-G233-G234</f>
        <v>0</v>
      </c>
      <c r="H235" s="322">
        <f>H231-H232-H233-H234</f>
        <v>0</v>
      </c>
      <c r="I235" s="322">
        <f>I231-I232-I233-I234</f>
        <v>0</v>
      </c>
      <c r="J235" s="322">
        <f>J231-J232-J233-J234</f>
        <v>0</v>
      </c>
      <c r="K235" s="322">
        <f>K231-K232-K233-K234</f>
        <v>0</v>
      </c>
      <c r="L235" s="253"/>
    </row>
    <row r="236" spans="1:16" s="10" customFormat="1" x14ac:dyDescent="0.3">
      <c r="A236" s="12"/>
      <c r="B236" s="380"/>
      <c r="C236" s="381"/>
      <c r="D236" s="193"/>
      <c r="E236" s="193"/>
      <c r="F236" s="194"/>
      <c r="G236" s="195"/>
      <c r="H236" s="195"/>
      <c r="I236" s="195"/>
      <c r="J236" s="195"/>
      <c r="K236" s="195"/>
      <c r="L236" s="30"/>
      <c r="O236" s="11"/>
    </row>
    <row r="237" spans="1:16" s="10" customFormat="1" x14ac:dyDescent="0.3">
      <c r="A237" s="12"/>
      <c r="B237" s="804" t="str">
        <f>IF(Intro!$G$21="English",O237,P237)</f>
        <v>Describe "Other expenses".</v>
      </c>
      <c r="C237" s="805"/>
      <c r="D237" s="806"/>
      <c r="E237" s="807"/>
      <c r="F237" s="807"/>
      <c r="G237" s="807"/>
      <c r="H237" s="807"/>
      <c r="I237" s="807"/>
      <c r="J237" s="807"/>
      <c r="K237" s="808"/>
      <c r="L237" s="30"/>
      <c r="O237" s="150" t="s">
        <v>515</v>
      </c>
      <c r="P237" s="150" t="s">
        <v>516</v>
      </c>
    </row>
    <row r="238" spans="1:16" s="10" customFormat="1" x14ac:dyDescent="0.3">
      <c r="A238" s="12"/>
      <c r="B238" s="376"/>
      <c r="C238" s="377"/>
      <c r="D238" s="809"/>
      <c r="E238" s="810"/>
      <c r="F238" s="810"/>
      <c r="G238" s="810"/>
      <c r="H238" s="810"/>
      <c r="I238" s="810"/>
      <c r="J238" s="810"/>
      <c r="K238" s="811"/>
      <c r="L238" s="30"/>
      <c r="O238" s="11"/>
    </row>
    <row r="239" spans="1:16" s="10" customFormat="1" x14ac:dyDescent="0.3">
      <c r="A239" s="12"/>
      <c r="B239" s="376"/>
      <c r="C239" s="377"/>
      <c r="D239" s="809"/>
      <c r="E239" s="810"/>
      <c r="F239" s="810"/>
      <c r="G239" s="810"/>
      <c r="H239" s="810"/>
      <c r="I239" s="810"/>
      <c r="J239" s="810"/>
      <c r="K239" s="811"/>
      <c r="L239" s="30"/>
      <c r="O239" s="11"/>
    </row>
    <row r="240" spans="1:16" s="10" customFormat="1" x14ac:dyDescent="0.3">
      <c r="A240" s="12"/>
      <c r="B240" s="376"/>
      <c r="C240" s="377"/>
      <c r="D240" s="812"/>
      <c r="E240" s="813"/>
      <c r="F240" s="813"/>
      <c r="G240" s="813"/>
      <c r="H240" s="813"/>
      <c r="I240" s="813"/>
      <c r="J240" s="813"/>
      <c r="K240" s="814"/>
      <c r="L240" s="30"/>
      <c r="O240" s="11"/>
    </row>
    <row r="241" spans="1:16" s="10" customFormat="1" x14ac:dyDescent="0.3">
      <c r="A241" s="12"/>
      <c r="B241" s="376"/>
      <c r="C241" s="377"/>
      <c r="F241" s="28"/>
      <c r="G241" s="29"/>
      <c r="H241" s="29"/>
      <c r="I241" s="29"/>
      <c r="J241" s="29"/>
      <c r="K241" s="29"/>
      <c r="L241" s="30"/>
      <c r="O241" s="11"/>
    </row>
    <row r="242" spans="1:16" s="175" customFormat="1" x14ac:dyDescent="0.3">
      <c r="A242" s="256"/>
      <c r="B242" s="560" t="str">
        <f>B213</f>
        <v>Explain any large changes between periods and any irregularities such as negative amounts in the amounts reported above.</v>
      </c>
      <c r="C242" s="561"/>
      <c r="D242" s="561"/>
      <c r="E242" s="561"/>
      <c r="F242" s="561"/>
      <c r="G242" s="561"/>
      <c r="H242" s="561"/>
      <c r="I242" s="561"/>
      <c r="J242" s="561"/>
      <c r="K242" s="561"/>
      <c r="L242" s="562"/>
      <c r="O242" s="151"/>
      <c r="P242" s="151"/>
    </row>
    <row r="243" spans="1:16" s="175" customFormat="1" x14ac:dyDescent="0.3">
      <c r="A243" s="256"/>
      <c r="B243" s="219"/>
      <c r="C243" s="220"/>
      <c r="D243" s="220"/>
      <c r="E243" s="220"/>
      <c r="F243" s="220"/>
      <c r="G243" s="220"/>
      <c r="H243" s="220"/>
      <c r="I243" s="220"/>
      <c r="J243" s="220"/>
      <c r="K243" s="220"/>
      <c r="L243" s="253"/>
      <c r="O243" s="151"/>
      <c r="P243" s="151"/>
    </row>
    <row r="244" spans="1:16" s="175" customFormat="1" x14ac:dyDescent="0.3">
      <c r="A244" s="256"/>
      <c r="B244" s="527"/>
      <c r="C244" s="528"/>
      <c r="D244" s="528"/>
      <c r="E244" s="528"/>
      <c r="F244" s="528"/>
      <c r="G244" s="528"/>
      <c r="H244" s="528"/>
      <c r="I244" s="528"/>
      <c r="J244" s="528"/>
      <c r="K244" s="528"/>
      <c r="L244" s="529"/>
    </row>
    <row r="245" spans="1:16" s="175" customFormat="1" x14ac:dyDescent="0.3">
      <c r="A245" s="256"/>
      <c r="B245" s="527"/>
      <c r="C245" s="528"/>
      <c r="D245" s="528"/>
      <c r="E245" s="528"/>
      <c r="F245" s="528"/>
      <c r="G245" s="528"/>
      <c r="H245" s="528"/>
      <c r="I245" s="528"/>
      <c r="J245" s="528"/>
      <c r="K245" s="528"/>
      <c r="L245" s="529"/>
    </row>
    <row r="246" spans="1:16" s="175" customFormat="1" x14ac:dyDescent="0.3">
      <c r="A246" s="256"/>
      <c r="B246" s="527"/>
      <c r="C246" s="528"/>
      <c r="D246" s="528"/>
      <c r="E246" s="528"/>
      <c r="F246" s="528"/>
      <c r="G246" s="528"/>
      <c r="H246" s="528"/>
      <c r="I246" s="528"/>
      <c r="J246" s="528"/>
      <c r="K246" s="528"/>
      <c r="L246" s="529"/>
      <c r="O246" s="151"/>
      <c r="P246" s="151"/>
    </row>
    <row r="247" spans="1:16" s="175" customFormat="1" x14ac:dyDescent="0.3">
      <c r="A247" s="256"/>
      <c r="B247" s="527"/>
      <c r="C247" s="528"/>
      <c r="D247" s="528"/>
      <c r="E247" s="528"/>
      <c r="F247" s="528"/>
      <c r="G247" s="528"/>
      <c r="H247" s="528"/>
      <c r="I247" s="528"/>
      <c r="J247" s="528"/>
      <c r="K247" s="528"/>
      <c r="L247" s="529"/>
      <c r="O247" s="151"/>
      <c r="P247" s="151"/>
    </row>
    <row r="248" spans="1:16" s="175" customFormat="1" x14ac:dyDescent="0.3">
      <c r="A248" s="256"/>
      <c r="B248" s="527"/>
      <c r="C248" s="528"/>
      <c r="D248" s="528"/>
      <c r="E248" s="528"/>
      <c r="F248" s="528"/>
      <c r="G248" s="528"/>
      <c r="H248" s="528"/>
      <c r="I248" s="528"/>
      <c r="J248" s="528"/>
      <c r="K248" s="528"/>
      <c r="L248" s="529"/>
      <c r="O248" s="151"/>
      <c r="P248" s="151"/>
    </row>
    <row r="249" spans="1:16" s="175" customFormat="1" x14ac:dyDescent="0.3">
      <c r="A249" s="256"/>
      <c r="B249" s="527"/>
      <c r="C249" s="528"/>
      <c r="D249" s="528"/>
      <c r="E249" s="528"/>
      <c r="F249" s="528"/>
      <c r="G249" s="528"/>
      <c r="H249" s="528"/>
      <c r="I249" s="528"/>
      <c r="J249" s="528"/>
      <c r="K249" s="528"/>
      <c r="L249" s="529"/>
    </row>
    <row r="250" spans="1:16" s="175" customFormat="1" x14ac:dyDescent="0.3">
      <c r="A250" s="256"/>
      <c r="B250" s="527"/>
      <c r="C250" s="528"/>
      <c r="D250" s="528"/>
      <c r="E250" s="528"/>
      <c r="F250" s="528"/>
      <c r="G250" s="528"/>
      <c r="H250" s="528"/>
      <c r="I250" s="528"/>
      <c r="J250" s="528"/>
      <c r="K250" s="528"/>
      <c r="L250" s="529"/>
    </row>
    <row r="251" spans="1:16" s="175" customFormat="1" x14ac:dyDescent="0.3">
      <c r="A251" s="256"/>
      <c r="B251" s="527"/>
      <c r="C251" s="528"/>
      <c r="D251" s="528"/>
      <c r="E251" s="528"/>
      <c r="F251" s="528"/>
      <c r="G251" s="528"/>
      <c r="H251" s="528"/>
      <c r="I251" s="528"/>
      <c r="J251" s="528"/>
      <c r="K251" s="528"/>
      <c r="L251" s="529"/>
    </row>
    <row r="252" spans="1:16" s="151" customFormat="1" x14ac:dyDescent="0.3">
      <c r="A252" s="249"/>
      <c r="B252" s="208"/>
      <c r="C252" s="202"/>
      <c r="D252" s="202"/>
      <c r="E252" s="202"/>
      <c r="F252" s="202"/>
      <c r="G252" s="202"/>
      <c r="H252" s="202"/>
      <c r="I252" s="202"/>
      <c r="J252" s="202"/>
      <c r="K252" s="202"/>
      <c r="L252" s="203"/>
    </row>
    <row r="253" spans="1:16" s="10" customFormat="1" x14ac:dyDescent="0.3">
      <c r="A253" s="12"/>
      <c r="B253" s="864" t="str">
        <f>IF(Intro!$G$21="English",O253,P253)</f>
        <v>Verification</v>
      </c>
      <c r="C253" s="622"/>
      <c r="D253" s="622"/>
      <c r="E253" s="622"/>
      <c r="F253" s="623"/>
      <c r="G253" s="768">
        <f>Variables!$B$6</f>
        <v>2023</v>
      </c>
      <c r="H253" s="768">
        <f>G253+1</f>
        <v>2024</v>
      </c>
      <c r="I253" s="768">
        <f>H253+1</f>
        <v>2025</v>
      </c>
      <c r="J253" s="768" t="str">
        <f>J224</f>
        <v>Jan-Mar 2025</v>
      </c>
      <c r="K253" s="768" t="str">
        <f>K224</f>
        <v>Jan-Mar 2026</v>
      </c>
      <c r="L253" s="253"/>
      <c r="O253" s="11" t="s">
        <v>75</v>
      </c>
      <c r="P253" s="10" t="s">
        <v>154</v>
      </c>
    </row>
    <row r="254" spans="1:16" s="10" customFormat="1" x14ac:dyDescent="0.3">
      <c r="A254" s="12"/>
      <c r="B254" s="865"/>
      <c r="C254" s="629"/>
      <c r="D254" s="629"/>
      <c r="E254" s="629"/>
      <c r="F254" s="630"/>
      <c r="G254" s="769"/>
      <c r="H254" s="769"/>
      <c r="I254" s="769"/>
      <c r="J254" s="769"/>
      <c r="K254" s="769"/>
      <c r="L254" s="253"/>
      <c r="O254" s="11"/>
    </row>
    <row r="255" spans="1:16" s="151" customFormat="1" x14ac:dyDescent="0.3">
      <c r="A255" s="249"/>
      <c r="B255" s="579" t="str">
        <f>IF(Intro!$G$21="English",O255,P255)</f>
        <v>Does the combined net sales value reported in this question exceed your firm's total net sales value reported in question 12 in this tab?</v>
      </c>
      <c r="C255" s="580"/>
      <c r="D255" s="580"/>
      <c r="E255" s="580"/>
      <c r="F255" s="581"/>
      <c r="G255" s="861" t="str">
        <f>IF(SUM(G226,G197)&gt;G388,Variables!$D34,Variables!$D33)</f>
        <v>No</v>
      </c>
      <c r="H255" s="861" t="str">
        <f>IF(SUM(H226,H197)&gt;H388,Variables!$D34,Variables!$D33)</f>
        <v>No</v>
      </c>
      <c r="I255" s="861" t="str">
        <f>IF(SUM(I226,I197)&gt;I388,Variables!$D34,Variables!$D33)</f>
        <v>No</v>
      </c>
      <c r="J255" s="861" t="str">
        <f>IF(SUM(J226,J197)&gt;J388,Variables!$D34,Variables!$D33)</f>
        <v>No</v>
      </c>
      <c r="K255" s="861" t="str">
        <f>IF(SUM(K226,K197)&gt;K388,Variables!$D34,Variables!$D33)</f>
        <v>No</v>
      </c>
      <c r="L255" s="253"/>
      <c r="O255" s="151" t="s">
        <v>757</v>
      </c>
      <c r="P255" s="151" t="s">
        <v>758</v>
      </c>
    </row>
    <row r="256" spans="1:16" s="151" customFormat="1" x14ac:dyDescent="0.3">
      <c r="A256" s="249"/>
      <c r="B256" s="576"/>
      <c r="C256" s="577"/>
      <c r="D256" s="577"/>
      <c r="E256" s="577"/>
      <c r="F256" s="620"/>
      <c r="G256" s="862"/>
      <c r="H256" s="862"/>
      <c r="I256" s="862"/>
      <c r="J256" s="862"/>
      <c r="K256" s="862"/>
      <c r="L256" s="253"/>
    </row>
    <row r="257" spans="1:16" s="151" customFormat="1" x14ac:dyDescent="0.3">
      <c r="A257" s="249"/>
      <c r="B257" s="576"/>
      <c r="C257" s="577"/>
      <c r="D257" s="577"/>
      <c r="E257" s="577"/>
      <c r="F257" s="620"/>
      <c r="G257" s="862"/>
      <c r="H257" s="862"/>
      <c r="I257" s="862"/>
      <c r="J257" s="862"/>
      <c r="K257" s="862"/>
      <c r="L257" s="253"/>
    </row>
    <row r="258" spans="1:16" s="151" customFormat="1" x14ac:dyDescent="0.3">
      <c r="A258" s="249"/>
      <c r="B258" s="582"/>
      <c r="C258" s="583"/>
      <c r="D258" s="583"/>
      <c r="E258" s="583"/>
      <c r="F258" s="584"/>
      <c r="G258" s="863"/>
      <c r="H258" s="863"/>
      <c r="I258" s="863"/>
      <c r="J258" s="863"/>
      <c r="K258" s="863"/>
      <c r="L258" s="253"/>
    </row>
    <row r="259" spans="1:16" s="151" customFormat="1" x14ac:dyDescent="0.3">
      <c r="A259" s="249"/>
      <c r="B259" s="579" t="str">
        <f>IF(Intro!$G$21="English",O259,P259)</f>
        <v>Does the net sales value reported in this question differ from the net delivered selling values (For Sale in Canada) reported in question 1 of the Pro 2 tab?</v>
      </c>
      <c r="C259" s="580"/>
      <c r="D259" s="580"/>
      <c r="E259" s="580"/>
      <c r="F259" s="581"/>
      <c r="G259" s="861" t="str">
        <f>IF(G197&lt;&gt;SUM('Pro 2'!G66),Variables!$D34,Variables!$D33)</f>
        <v>No</v>
      </c>
      <c r="H259" s="861" t="str">
        <f>IF(H197&lt;&gt;SUM('Pro 2'!H66),Variables!$D34,Variables!$D33)</f>
        <v>No</v>
      </c>
      <c r="I259" s="861" t="str">
        <f>IF(I197&lt;&gt;SUM('Pro 2'!I66),Variables!$D34,Variables!$D33)</f>
        <v>No</v>
      </c>
      <c r="J259" s="861" t="str">
        <f>IF(J197&lt;&gt;SUM('Pro 2'!J66),Variables!$D34,Variables!$D33)</f>
        <v>No</v>
      </c>
      <c r="K259" s="861" t="str">
        <f>IF(K197&lt;&gt;SUM('Pro 2'!K66),Variables!$D34,Variables!$D33)</f>
        <v>No</v>
      </c>
      <c r="L259" s="253"/>
      <c r="O259" s="151" t="s">
        <v>646</v>
      </c>
      <c r="P259" s="151" t="s">
        <v>650</v>
      </c>
    </row>
    <row r="260" spans="1:16" s="151" customFormat="1" x14ac:dyDescent="0.3">
      <c r="A260" s="249"/>
      <c r="B260" s="576"/>
      <c r="C260" s="577"/>
      <c r="D260" s="577"/>
      <c r="E260" s="577"/>
      <c r="F260" s="620"/>
      <c r="G260" s="862"/>
      <c r="H260" s="862"/>
      <c r="I260" s="862"/>
      <c r="J260" s="862"/>
      <c r="K260" s="862"/>
      <c r="L260" s="253"/>
    </row>
    <row r="261" spans="1:16" s="151" customFormat="1" x14ac:dyDescent="0.3">
      <c r="A261" s="249"/>
      <c r="B261" s="576"/>
      <c r="C261" s="577"/>
      <c r="D261" s="577"/>
      <c r="E261" s="577"/>
      <c r="F261" s="620"/>
      <c r="G261" s="862"/>
      <c r="H261" s="862"/>
      <c r="I261" s="862"/>
      <c r="J261" s="862"/>
      <c r="K261" s="862"/>
      <c r="L261" s="253"/>
    </row>
    <row r="262" spans="1:16" s="151" customFormat="1" x14ac:dyDescent="0.3">
      <c r="A262" s="249"/>
      <c r="B262" s="582"/>
      <c r="C262" s="583"/>
      <c r="D262" s="583"/>
      <c r="E262" s="583"/>
      <c r="F262" s="584"/>
      <c r="G262" s="863"/>
      <c r="H262" s="863"/>
      <c r="I262" s="863"/>
      <c r="J262" s="863"/>
      <c r="K262" s="863"/>
      <c r="L262" s="253"/>
    </row>
    <row r="263" spans="1:16" s="151" customFormat="1" x14ac:dyDescent="0.3">
      <c r="A263" s="249"/>
      <c r="B263" s="579" t="str">
        <f>IF(Intro!$G$21="English",O263,P263)</f>
        <v>Does the net sales value reported in this question differ from the net delivered selling values (For Export Sales) reported in question 1 of the Pro 2 tab?</v>
      </c>
      <c r="C263" s="580"/>
      <c r="D263" s="580"/>
      <c r="E263" s="580"/>
      <c r="F263" s="581"/>
      <c r="G263" s="861" t="str">
        <f>IF(G226&lt;&gt;'Pro 2'!G70,Variables!$D34,Variables!$D33)</f>
        <v>No</v>
      </c>
      <c r="H263" s="861" t="str">
        <f>IF(H226&lt;&gt;'Pro 2'!H70,Variables!$D34,Variables!$D33)</f>
        <v>No</v>
      </c>
      <c r="I263" s="861" t="str">
        <f>IF(I226&lt;&gt;'Pro 2'!I70,Variables!$D34,Variables!$D33)</f>
        <v>No</v>
      </c>
      <c r="J263" s="861" t="str">
        <f>IF(J226&lt;&gt;'Pro 2'!J70,Variables!$D34,Variables!$D33)</f>
        <v>No</v>
      </c>
      <c r="K263" s="861" t="str">
        <f>IF(K226&lt;&gt;'Pro 2'!K70,Variables!$D34,Variables!$D33)</f>
        <v>No</v>
      </c>
      <c r="L263" s="253"/>
      <c r="O263" s="151" t="s">
        <v>647</v>
      </c>
      <c r="P263" s="151" t="s">
        <v>651</v>
      </c>
    </row>
    <row r="264" spans="1:16" s="151" customFormat="1" x14ac:dyDescent="0.3">
      <c r="A264" s="249"/>
      <c r="B264" s="576"/>
      <c r="C264" s="577"/>
      <c r="D264" s="577"/>
      <c r="E264" s="577"/>
      <c r="F264" s="620"/>
      <c r="G264" s="862"/>
      <c r="H264" s="862"/>
      <c r="I264" s="862"/>
      <c r="J264" s="862"/>
      <c r="K264" s="862"/>
      <c r="L264" s="253"/>
    </row>
    <row r="265" spans="1:16" s="151" customFormat="1" x14ac:dyDescent="0.3">
      <c r="A265" s="249"/>
      <c r="B265" s="576"/>
      <c r="C265" s="577"/>
      <c r="D265" s="577"/>
      <c r="E265" s="577"/>
      <c r="F265" s="620"/>
      <c r="G265" s="862"/>
      <c r="H265" s="862"/>
      <c r="I265" s="862"/>
      <c r="J265" s="862"/>
      <c r="K265" s="862"/>
      <c r="L265" s="253"/>
    </row>
    <row r="266" spans="1:16" s="151" customFormat="1" x14ac:dyDescent="0.3">
      <c r="A266" s="249"/>
      <c r="B266" s="582"/>
      <c r="C266" s="583"/>
      <c r="D266" s="583"/>
      <c r="E266" s="583"/>
      <c r="F266" s="584"/>
      <c r="G266" s="863"/>
      <c r="H266" s="863"/>
      <c r="I266" s="863"/>
      <c r="J266" s="863"/>
      <c r="K266" s="863"/>
      <c r="L266" s="253"/>
    </row>
    <row r="267" spans="1:16" s="190" customFormat="1" x14ac:dyDescent="0.3">
      <c r="A267" s="265"/>
      <c r="B267" s="879" t="str">
        <f>IF(Intro!$G$21="English",O267,P267)</f>
        <v>Does the combined ending inventory reported in this question differ from your firm's total ending inventory reported in question 1 of the Pro 2 tab?</v>
      </c>
      <c r="C267" s="656"/>
      <c r="D267" s="656"/>
      <c r="E267" s="656"/>
      <c r="F267" s="880"/>
      <c r="G267" s="861" t="str">
        <f>IF(SUM(G200,G229)&lt;&gt;'Pro 2'!G73,Variables!$D34,Variables!$D33)</f>
        <v>No</v>
      </c>
      <c r="H267" s="861" t="str">
        <f>IF(SUM(H200,H229)&lt;&gt;'Pro 2'!H73,Variables!$D34,Variables!$D33)</f>
        <v>No</v>
      </c>
      <c r="I267" s="861" t="str">
        <f>IF(SUM(I200,I229)&lt;&gt;'Pro 2'!I73,Variables!$D34,Variables!$D33)</f>
        <v>No</v>
      </c>
      <c r="J267" s="861" t="str">
        <f>IF(SUM(J200,J229)&lt;&gt;'Pro 2'!J73,Variables!$D34,Variables!$D33)</f>
        <v>No</v>
      </c>
      <c r="K267" s="861" t="str">
        <f>IF(SUM(K200,K229)&lt;&gt;'Pro 2'!K73,Variables!$D34,Variables!$D33)</f>
        <v>No</v>
      </c>
      <c r="L267" s="266"/>
      <c r="O267" s="151" t="s">
        <v>519</v>
      </c>
      <c r="P267" s="151" t="s">
        <v>656</v>
      </c>
    </row>
    <row r="268" spans="1:16" s="190" customFormat="1" x14ac:dyDescent="0.3">
      <c r="A268" s="265"/>
      <c r="B268" s="881"/>
      <c r="C268" s="659"/>
      <c r="D268" s="659"/>
      <c r="E268" s="659"/>
      <c r="F268" s="882"/>
      <c r="G268" s="862"/>
      <c r="H268" s="862"/>
      <c r="I268" s="862"/>
      <c r="J268" s="862"/>
      <c r="K268" s="862"/>
      <c r="L268" s="266"/>
      <c r="O268" s="151"/>
      <c r="P268" s="151"/>
    </row>
    <row r="269" spans="1:16" s="151" customFormat="1" x14ac:dyDescent="0.3">
      <c r="A269" s="249"/>
      <c r="B269" s="883"/>
      <c r="C269" s="662"/>
      <c r="D269" s="662"/>
      <c r="E269" s="662"/>
      <c r="F269" s="884"/>
      <c r="G269" s="863"/>
      <c r="H269" s="863"/>
      <c r="I269" s="863"/>
      <c r="J269" s="863"/>
      <c r="K269" s="863"/>
      <c r="L269" s="253"/>
    </row>
    <row r="270" spans="1:16" s="151" customFormat="1" x14ac:dyDescent="0.3">
      <c r="A270" s="249"/>
      <c r="B270" s="219"/>
      <c r="C270" s="220"/>
      <c r="D270" s="220"/>
      <c r="E270" s="35"/>
      <c r="F270" s="35"/>
      <c r="G270" s="35"/>
      <c r="H270" s="35"/>
      <c r="I270" s="35"/>
      <c r="J270" s="35"/>
      <c r="K270" s="35"/>
      <c r="L270" s="36"/>
    </row>
    <row r="271" spans="1:16" s="3" customFormat="1" x14ac:dyDescent="0.3">
      <c r="A271" s="13"/>
      <c r="B271" s="527"/>
      <c r="C271" s="528"/>
      <c r="D271" s="528"/>
      <c r="E271" s="528"/>
      <c r="F271" s="528"/>
      <c r="G271" s="528"/>
      <c r="H271" s="528"/>
      <c r="I271" s="528"/>
      <c r="J271" s="528"/>
      <c r="K271" s="528"/>
      <c r="L271" s="529"/>
      <c r="M271" s="176"/>
    </row>
    <row r="272" spans="1:16" s="175" customFormat="1" x14ac:dyDescent="0.3">
      <c r="A272" s="256"/>
      <c r="B272" s="527"/>
      <c r="C272" s="528"/>
      <c r="D272" s="528"/>
      <c r="E272" s="528"/>
      <c r="F272" s="528"/>
      <c r="G272" s="528"/>
      <c r="H272" s="528"/>
      <c r="I272" s="528"/>
      <c r="J272" s="528"/>
      <c r="K272" s="528"/>
      <c r="L272" s="529"/>
    </row>
    <row r="273" spans="1:17" s="175" customFormat="1" x14ac:dyDescent="0.3">
      <c r="A273" s="256"/>
      <c r="B273" s="527"/>
      <c r="C273" s="528"/>
      <c r="D273" s="528"/>
      <c r="E273" s="528"/>
      <c r="F273" s="528"/>
      <c r="G273" s="528"/>
      <c r="H273" s="528"/>
      <c r="I273" s="528"/>
      <c r="J273" s="528"/>
      <c r="K273" s="528"/>
      <c r="L273" s="529"/>
    </row>
    <row r="274" spans="1:17" s="175" customFormat="1" x14ac:dyDescent="0.3">
      <c r="A274" s="256"/>
      <c r="B274" s="527"/>
      <c r="C274" s="528"/>
      <c r="D274" s="528"/>
      <c r="E274" s="528"/>
      <c r="F274" s="528"/>
      <c r="G274" s="528"/>
      <c r="H274" s="528"/>
      <c r="I274" s="528"/>
      <c r="J274" s="528"/>
      <c r="K274" s="528"/>
      <c r="L274" s="529"/>
      <c r="O274" s="151"/>
      <c r="P274" s="151"/>
    </row>
    <row r="275" spans="1:17" s="175" customFormat="1" x14ac:dyDescent="0.3">
      <c r="A275" s="256"/>
      <c r="B275" s="527"/>
      <c r="C275" s="528"/>
      <c r="D275" s="528"/>
      <c r="E275" s="528"/>
      <c r="F275" s="528"/>
      <c r="G275" s="528"/>
      <c r="H275" s="528"/>
      <c r="I275" s="528"/>
      <c r="J275" s="528"/>
      <c r="K275" s="528"/>
      <c r="L275" s="529"/>
      <c r="O275" s="151"/>
      <c r="P275" s="151"/>
    </row>
    <row r="276" spans="1:17" s="175" customFormat="1" x14ac:dyDescent="0.3">
      <c r="A276" s="256"/>
      <c r="B276" s="527"/>
      <c r="C276" s="528"/>
      <c r="D276" s="528"/>
      <c r="E276" s="528"/>
      <c r="F276" s="528"/>
      <c r="G276" s="528"/>
      <c r="H276" s="528"/>
      <c r="I276" s="528"/>
      <c r="J276" s="528"/>
      <c r="K276" s="528"/>
      <c r="L276" s="529"/>
      <c r="O276" s="151"/>
      <c r="P276" s="151"/>
    </row>
    <row r="277" spans="1:17" s="3" customFormat="1" x14ac:dyDescent="0.3">
      <c r="A277" s="13"/>
      <c r="B277" s="527"/>
      <c r="C277" s="528"/>
      <c r="D277" s="528"/>
      <c r="E277" s="528"/>
      <c r="F277" s="528"/>
      <c r="G277" s="528"/>
      <c r="H277" s="528"/>
      <c r="I277" s="528"/>
      <c r="J277" s="528"/>
      <c r="K277" s="528"/>
      <c r="L277" s="529"/>
      <c r="M277" s="176"/>
      <c r="P277" s="151"/>
      <c r="Q277" s="151"/>
    </row>
    <row r="278" spans="1:17" s="3" customFormat="1" x14ac:dyDescent="0.3">
      <c r="A278" s="13"/>
      <c r="B278" s="527"/>
      <c r="C278" s="528"/>
      <c r="D278" s="528"/>
      <c r="E278" s="528"/>
      <c r="F278" s="528"/>
      <c r="G278" s="528"/>
      <c r="H278" s="528"/>
      <c r="I278" s="528"/>
      <c r="J278" s="528"/>
      <c r="K278" s="528"/>
      <c r="L278" s="529"/>
      <c r="M278" s="176"/>
      <c r="O278" s="151"/>
      <c r="P278" s="151"/>
      <c r="Q278" s="151"/>
    </row>
    <row r="279" spans="1:17" s="151" customFormat="1" x14ac:dyDescent="0.3">
      <c r="A279" s="249"/>
      <c r="B279" s="208"/>
      <c r="C279" s="202"/>
      <c r="D279" s="202"/>
      <c r="E279" s="202"/>
      <c r="F279" s="202"/>
      <c r="G279" s="202"/>
      <c r="H279" s="202"/>
      <c r="I279" s="202"/>
      <c r="J279" s="202"/>
      <c r="K279" s="202"/>
      <c r="L279" s="203"/>
    </row>
    <row r="280" spans="1:17" s="3" customFormat="1" x14ac:dyDescent="0.3">
      <c r="A280" s="12"/>
      <c r="B280" s="680" t="s">
        <v>29</v>
      </c>
      <c r="C280" s="681"/>
      <c r="D280" s="681"/>
      <c r="E280" s="681"/>
      <c r="F280" s="681"/>
      <c r="G280" s="681"/>
      <c r="H280" s="681"/>
      <c r="I280" s="681"/>
      <c r="J280" s="681"/>
      <c r="K280" s="681"/>
      <c r="L280" s="682"/>
      <c r="M280" s="258"/>
    </row>
    <row r="281" spans="1:17" s="151" customFormat="1" x14ac:dyDescent="0.3">
      <c r="A281" s="249"/>
      <c r="B281" s="208"/>
      <c r="C281" s="202"/>
      <c r="D281" s="202"/>
      <c r="E281" s="202"/>
      <c r="F281" s="202"/>
      <c r="G281" s="202"/>
      <c r="H281" s="202"/>
      <c r="I281" s="202"/>
      <c r="J281" s="202"/>
      <c r="K281" s="202"/>
      <c r="L281" s="203"/>
    </row>
    <row r="282" spans="1:17" s="151" customFormat="1" x14ac:dyDescent="0.3">
      <c r="A282" s="249"/>
      <c r="B282" s="677" t="str">
        <f>IF(Intro!$G$21="English",O282,P282)</f>
        <v>Describe how your firm allocated the following expenses in your response to the income statements provided in Question 6 of this tab:</v>
      </c>
      <c r="C282" s="678"/>
      <c r="D282" s="678"/>
      <c r="E282" s="678"/>
      <c r="F282" s="678"/>
      <c r="G282" s="678"/>
      <c r="H282" s="678"/>
      <c r="I282" s="678"/>
      <c r="J282" s="678"/>
      <c r="K282" s="678"/>
      <c r="L282" s="679"/>
      <c r="O282" s="151" t="s">
        <v>748</v>
      </c>
      <c r="P282" s="151" t="s">
        <v>749</v>
      </c>
    </row>
    <row r="283" spans="1:17" s="151" customFormat="1" x14ac:dyDescent="0.3">
      <c r="A283" s="249"/>
      <c r="B283" s="208"/>
      <c r="C283" s="202"/>
      <c r="D283" s="202"/>
      <c r="E283" s="202"/>
      <c r="F283" s="202"/>
      <c r="G283" s="202"/>
      <c r="H283" s="202"/>
      <c r="I283" s="202"/>
      <c r="J283" s="202"/>
      <c r="K283" s="202"/>
      <c r="L283" s="203"/>
    </row>
    <row r="284" spans="1:17" s="151" customFormat="1" x14ac:dyDescent="0.3">
      <c r="A284" s="249"/>
      <c r="B284" s="870" t="str">
        <f>IF(Intro!$G$21="English",O284,P284)</f>
        <v>General, Selling, and Administrative Expenses</v>
      </c>
      <c r="C284" s="871"/>
      <c r="D284" s="872"/>
      <c r="E284" s="585"/>
      <c r="F284" s="586"/>
      <c r="G284" s="586"/>
      <c r="H284" s="586"/>
      <c r="I284" s="586"/>
      <c r="J284" s="586"/>
      <c r="K284" s="586"/>
      <c r="L284" s="587"/>
      <c r="O284" s="11" t="s">
        <v>74</v>
      </c>
      <c r="P284" s="11" t="s">
        <v>754</v>
      </c>
    </row>
    <row r="285" spans="1:17" s="151" customFormat="1" x14ac:dyDescent="0.3">
      <c r="A285" s="249"/>
      <c r="B285" s="873"/>
      <c r="C285" s="874"/>
      <c r="D285" s="875"/>
      <c r="E285" s="683"/>
      <c r="F285" s="684"/>
      <c r="G285" s="684"/>
      <c r="H285" s="684"/>
      <c r="I285" s="684"/>
      <c r="J285" s="684"/>
      <c r="K285" s="684"/>
      <c r="L285" s="685"/>
      <c r="O285" s="11"/>
      <c r="P285" s="11"/>
    </row>
    <row r="286" spans="1:17" s="151" customFormat="1" x14ac:dyDescent="0.3">
      <c r="A286" s="249"/>
      <c r="B286" s="873"/>
      <c r="C286" s="874"/>
      <c r="D286" s="875"/>
      <c r="E286" s="683"/>
      <c r="F286" s="684"/>
      <c r="G286" s="684"/>
      <c r="H286" s="684"/>
      <c r="I286" s="684"/>
      <c r="J286" s="684"/>
      <c r="K286" s="684"/>
      <c r="L286" s="685"/>
      <c r="O286" s="11"/>
      <c r="P286" s="11"/>
    </row>
    <row r="287" spans="1:17" s="151" customFormat="1" x14ac:dyDescent="0.3">
      <c r="A287" s="249"/>
      <c r="B287" s="873"/>
      <c r="C287" s="874"/>
      <c r="D287" s="875"/>
      <c r="E287" s="683"/>
      <c r="F287" s="684"/>
      <c r="G287" s="684"/>
      <c r="H287" s="684"/>
      <c r="I287" s="684"/>
      <c r="J287" s="684"/>
      <c r="K287" s="684"/>
      <c r="L287" s="685"/>
      <c r="O287" s="11"/>
      <c r="P287" s="11"/>
    </row>
    <row r="288" spans="1:17" s="151" customFormat="1" x14ac:dyDescent="0.3">
      <c r="A288" s="249"/>
      <c r="B288" s="873"/>
      <c r="C288" s="874"/>
      <c r="D288" s="875"/>
      <c r="E288" s="683"/>
      <c r="F288" s="684"/>
      <c r="G288" s="684"/>
      <c r="H288" s="684"/>
      <c r="I288" s="684"/>
      <c r="J288" s="684"/>
      <c r="K288" s="684"/>
      <c r="L288" s="685"/>
      <c r="O288" s="11"/>
      <c r="P288" s="11"/>
    </row>
    <row r="289" spans="1:16" s="151" customFormat="1" x14ac:dyDescent="0.3">
      <c r="A289" s="249"/>
      <c r="B289" s="873"/>
      <c r="C289" s="874"/>
      <c r="D289" s="875"/>
      <c r="E289" s="683"/>
      <c r="F289" s="684"/>
      <c r="G289" s="684"/>
      <c r="H289" s="684"/>
      <c r="I289" s="684"/>
      <c r="J289" s="684"/>
      <c r="K289" s="684"/>
      <c r="L289" s="685"/>
      <c r="O289" s="11"/>
      <c r="P289" s="11"/>
    </row>
    <row r="290" spans="1:16" s="151" customFormat="1" x14ac:dyDescent="0.3">
      <c r="A290" s="249"/>
      <c r="B290" s="873"/>
      <c r="C290" s="874"/>
      <c r="D290" s="875"/>
      <c r="E290" s="683"/>
      <c r="F290" s="684"/>
      <c r="G290" s="684"/>
      <c r="H290" s="684"/>
      <c r="I290" s="684"/>
      <c r="J290" s="684"/>
      <c r="K290" s="684"/>
      <c r="L290" s="685"/>
      <c r="O290" s="11"/>
      <c r="P290" s="11"/>
    </row>
    <row r="291" spans="1:16" s="151" customFormat="1" x14ac:dyDescent="0.3">
      <c r="A291" s="249"/>
      <c r="B291" s="876"/>
      <c r="C291" s="877"/>
      <c r="D291" s="878"/>
      <c r="E291" s="588"/>
      <c r="F291" s="589"/>
      <c r="G291" s="589"/>
      <c r="H291" s="589"/>
      <c r="I291" s="589"/>
      <c r="J291" s="589"/>
      <c r="K291" s="589"/>
      <c r="L291" s="590"/>
      <c r="O291" s="11"/>
      <c r="P291" s="11"/>
    </row>
    <row r="292" spans="1:16" s="151" customFormat="1" x14ac:dyDescent="0.3">
      <c r="A292" s="249"/>
      <c r="B292" s="870" t="str">
        <f>IF(Intro!$G$21="English",O292,P292)</f>
        <v xml:space="preserve">Financial Expenses </v>
      </c>
      <c r="C292" s="871"/>
      <c r="D292" s="872"/>
      <c r="E292" s="585"/>
      <c r="F292" s="586"/>
      <c r="G292" s="586"/>
      <c r="H292" s="586"/>
      <c r="I292" s="586"/>
      <c r="J292" s="586"/>
      <c r="K292" s="586"/>
      <c r="L292" s="587"/>
      <c r="O292" s="11" t="s">
        <v>52</v>
      </c>
      <c r="P292" s="11" t="s">
        <v>53</v>
      </c>
    </row>
    <row r="293" spans="1:16" s="151" customFormat="1" x14ac:dyDescent="0.3">
      <c r="A293" s="249"/>
      <c r="B293" s="873"/>
      <c r="C293" s="874"/>
      <c r="D293" s="875"/>
      <c r="E293" s="683"/>
      <c r="F293" s="684"/>
      <c r="G293" s="684"/>
      <c r="H293" s="684"/>
      <c r="I293" s="684"/>
      <c r="J293" s="684"/>
      <c r="K293" s="684"/>
      <c r="L293" s="685"/>
      <c r="O293" s="11"/>
      <c r="P293" s="11"/>
    </row>
    <row r="294" spans="1:16" s="151" customFormat="1" x14ac:dyDescent="0.3">
      <c r="A294" s="249"/>
      <c r="B294" s="873"/>
      <c r="C294" s="874"/>
      <c r="D294" s="875"/>
      <c r="E294" s="683"/>
      <c r="F294" s="684"/>
      <c r="G294" s="684"/>
      <c r="H294" s="684"/>
      <c r="I294" s="684"/>
      <c r="J294" s="684"/>
      <c r="K294" s="684"/>
      <c r="L294" s="685"/>
      <c r="O294" s="11"/>
      <c r="P294" s="11"/>
    </row>
    <row r="295" spans="1:16" s="151" customFormat="1" x14ac:dyDescent="0.3">
      <c r="A295" s="249"/>
      <c r="B295" s="873"/>
      <c r="C295" s="874"/>
      <c r="D295" s="875"/>
      <c r="E295" s="683"/>
      <c r="F295" s="684"/>
      <c r="G295" s="684"/>
      <c r="H295" s="684"/>
      <c r="I295" s="684"/>
      <c r="J295" s="684"/>
      <c r="K295" s="684"/>
      <c r="L295" s="685"/>
      <c r="O295" s="11"/>
      <c r="P295" s="11"/>
    </row>
    <row r="296" spans="1:16" s="151" customFormat="1" x14ac:dyDescent="0.3">
      <c r="A296" s="249"/>
      <c r="B296" s="873"/>
      <c r="C296" s="874"/>
      <c r="D296" s="875"/>
      <c r="E296" s="683"/>
      <c r="F296" s="684"/>
      <c r="G296" s="684"/>
      <c r="H296" s="684"/>
      <c r="I296" s="684"/>
      <c r="J296" s="684"/>
      <c r="K296" s="684"/>
      <c r="L296" s="685"/>
      <c r="O296" s="11"/>
      <c r="P296" s="11"/>
    </row>
    <row r="297" spans="1:16" s="151" customFormat="1" x14ac:dyDescent="0.3">
      <c r="A297" s="249"/>
      <c r="B297" s="873"/>
      <c r="C297" s="874"/>
      <c r="D297" s="875"/>
      <c r="E297" s="683"/>
      <c r="F297" s="684"/>
      <c r="G297" s="684"/>
      <c r="H297" s="684"/>
      <c r="I297" s="684"/>
      <c r="J297" s="684"/>
      <c r="K297" s="684"/>
      <c r="L297" s="685"/>
      <c r="O297" s="11"/>
      <c r="P297" s="11"/>
    </row>
    <row r="298" spans="1:16" s="151" customFormat="1" x14ac:dyDescent="0.3">
      <c r="A298" s="249"/>
      <c r="B298" s="873"/>
      <c r="C298" s="874"/>
      <c r="D298" s="875"/>
      <c r="E298" s="683"/>
      <c r="F298" s="684"/>
      <c r="G298" s="684"/>
      <c r="H298" s="684"/>
      <c r="I298" s="684"/>
      <c r="J298" s="684"/>
      <c r="K298" s="684"/>
      <c r="L298" s="685"/>
      <c r="O298" s="11"/>
      <c r="P298" s="11"/>
    </row>
    <row r="299" spans="1:16" s="151" customFormat="1" x14ac:dyDescent="0.3">
      <c r="A299" s="249"/>
      <c r="B299" s="876"/>
      <c r="C299" s="877"/>
      <c r="D299" s="878"/>
      <c r="E299" s="588"/>
      <c r="F299" s="589"/>
      <c r="G299" s="589"/>
      <c r="H299" s="589"/>
      <c r="I299" s="589"/>
      <c r="J299" s="589"/>
      <c r="K299" s="589"/>
      <c r="L299" s="590"/>
      <c r="O299" s="11"/>
      <c r="P299" s="11"/>
    </row>
    <row r="300" spans="1:16" s="151" customFormat="1" x14ac:dyDescent="0.3">
      <c r="A300" s="249"/>
      <c r="B300" s="870" t="str">
        <f>IF(Intro!$G$21="English",O300,P300)</f>
        <v>Other Expenses</v>
      </c>
      <c r="C300" s="871"/>
      <c r="D300" s="872"/>
      <c r="E300" s="585"/>
      <c r="F300" s="586"/>
      <c r="G300" s="586"/>
      <c r="H300" s="586"/>
      <c r="I300" s="586"/>
      <c r="J300" s="586"/>
      <c r="K300" s="586"/>
      <c r="L300" s="587"/>
      <c r="O300" s="11" t="s">
        <v>97</v>
      </c>
      <c r="P300" s="11" t="s">
        <v>98</v>
      </c>
    </row>
    <row r="301" spans="1:16" s="151" customFormat="1" x14ac:dyDescent="0.3">
      <c r="A301" s="249"/>
      <c r="B301" s="873"/>
      <c r="C301" s="874"/>
      <c r="D301" s="875"/>
      <c r="E301" s="683"/>
      <c r="F301" s="684"/>
      <c r="G301" s="684"/>
      <c r="H301" s="684"/>
      <c r="I301" s="684"/>
      <c r="J301" s="684"/>
      <c r="K301" s="684"/>
      <c r="L301" s="685"/>
      <c r="O301" s="11"/>
      <c r="P301" s="11"/>
    </row>
    <row r="302" spans="1:16" s="151" customFormat="1" x14ac:dyDescent="0.3">
      <c r="A302" s="249"/>
      <c r="B302" s="873"/>
      <c r="C302" s="874"/>
      <c r="D302" s="875"/>
      <c r="E302" s="683"/>
      <c r="F302" s="684"/>
      <c r="G302" s="684"/>
      <c r="H302" s="684"/>
      <c r="I302" s="684"/>
      <c r="J302" s="684"/>
      <c r="K302" s="684"/>
      <c r="L302" s="685"/>
      <c r="O302" s="11"/>
      <c r="P302" s="11"/>
    </row>
    <row r="303" spans="1:16" s="151" customFormat="1" x14ac:dyDescent="0.3">
      <c r="A303" s="249"/>
      <c r="B303" s="873"/>
      <c r="C303" s="874"/>
      <c r="D303" s="875"/>
      <c r="E303" s="683"/>
      <c r="F303" s="684"/>
      <c r="G303" s="684"/>
      <c r="H303" s="684"/>
      <c r="I303" s="684"/>
      <c r="J303" s="684"/>
      <c r="K303" s="684"/>
      <c r="L303" s="685"/>
      <c r="O303" s="11"/>
      <c r="P303" s="11"/>
    </row>
    <row r="304" spans="1:16" s="151" customFormat="1" x14ac:dyDescent="0.3">
      <c r="A304" s="249"/>
      <c r="B304" s="873"/>
      <c r="C304" s="874"/>
      <c r="D304" s="875"/>
      <c r="E304" s="683"/>
      <c r="F304" s="684"/>
      <c r="G304" s="684"/>
      <c r="H304" s="684"/>
      <c r="I304" s="684"/>
      <c r="J304" s="684"/>
      <c r="K304" s="684"/>
      <c r="L304" s="685"/>
      <c r="O304" s="11"/>
      <c r="P304" s="11"/>
    </row>
    <row r="305" spans="1:16" s="151" customFormat="1" x14ac:dyDescent="0.3">
      <c r="A305" s="249"/>
      <c r="B305" s="873"/>
      <c r="C305" s="874"/>
      <c r="D305" s="875"/>
      <c r="E305" s="683"/>
      <c r="F305" s="684"/>
      <c r="G305" s="684"/>
      <c r="H305" s="684"/>
      <c r="I305" s="684"/>
      <c r="J305" s="684"/>
      <c r="K305" s="684"/>
      <c r="L305" s="685"/>
      <c r="O305" s="11"/>
      <c r="P305" s="11"/>
    </row>
    <row r="306" spans="1:16" s="151" customFormat="1" x14ac:dyDescent="0.3">
      <c r="A306" s="249"/>
      <c r="B306" s="873"/>
      <c r="C306" s="874"/>
      <c r="D306" s="875"/>
      <c r="E306" s="683"/>
      <c r="F306" s="684"/>
      <c r="G306" s="684"/>
      <c r="H306" s="684"/>
      <c r="I306" s="684"/>
      <c r="J306" s="684"/>
      <c r="K306" s="684"/>
      <c r="L306" s="685"/>
      <c r="O306" s="11"/>
      <c r="P306" s="11"/>
    </row>
    <row r="307" spans="1:16" s="151" customFormat="1" x14ac:dyDescent="0.3">
      <c r="A307" s="249"/>
      <c r="B307" s="876"/>
      <c r="C307" s="877"/>
      <c r="D307" s="878"/>
      <c r="E307" s="588"/>
      <c r="F307" s="589"/>
      <c r="G307" s="589"/>
      <c r="H307" s="589"/>
      <c r="I307" s="589"/>
      <c r="J307" s="589"/>
      <c r="K307" s="589"/>
      <c r="L307" s="590"/>
      <c r="O307" s="11"/>
      <c r="P307" s="11"/>
    </row>
    <row r="308" spans="1:16" s="151" customFormat="1" x14ac:dyDescent="0.3">
      <c r="A308" s="249"/>
      <c r="B308" s="244"/>
      <c r="C308" s="245"/>
      <c r="D308" s="245"/>
      <c r="E308" s="245"/>
      <c r="F308" s="245"/>
      <c r="G308" s="245"/>
      <c r="H308" s="245"/>
      <c r="I308" s="245"/>
      <c r="J308" s="245"/>
      <c r="K308" s="245"/>
      <c r="L308" s="246"/>
    </row>
    <row r="309" spans="1:16" s="3" customFormat="1" x14ac:dyDescent="0.3">
      <c r="A309" s="12"/>
      <c r="B309" s="680" t="s">
        <v>31</v>
      </c>
      <c r="C309" s="681"/>
      <c r="D309" s="681"/>
      <c r="E309" s="681"/>
      <c r="F309" s="681"/>
      <c r="G309" s="681"/>
      <c r="H309" s="681"/>
      <c r="I309" s="681"/>
      <c r="J309" s="681"/>
      <c r="K309" s="681"/>
      <c r="L309" s="682"/>
      <c r="M309" s="258"/>
    </row>
    <row r="310" spans="1:16" s="151" customFormat="1" x14ac:dyDescent="0.3">
      <c r="A310" s="249"/>
      <c r="B310" s="208"/>
      <c r="C310" s="202"/>
      <c r="D310" s="202"/>
      <c r="E310" s="202"/>
      <c r="F310" s="202"/>
      <c r="G310" s="202"/>
      <c r="H310" s="202"/>
      <c r="I310" s="202"/>
      <c r="J310" s="202"/>
      <c r="K310" s="202"/>
      <c r="L310" s="203"/>
    </row>
    <row r="311" spans="1:16" s="151" customFormat="1" x14ac:dyDescent="0.3">
      <c r="A311" s="249"/>
      <c r="B311" s="560" t="str">
        <f>IF(Intro!$G$21="English",O311,P311)</f>
        <v>Describe your firm's plans to manage financial performance in the next two years. Provide the rationale and assumptions underlying these strategies and objectives.</v>
      </c>
      <c r="C311" s="561"/>
      <c r="D311" s="561"/>
      <c r="E311" s="561"/>
      <c r="F311" s="561"/>
      <c r="G311" s="561"/>
      <c r="H311" s="561"/>
      <c r="I311" s="561"/>
      <c r="J311" s="561"/>
      <c r="K311" s="561"/>
      <c r="L311" s="562"/>
      <c r="O311" s="151" t="s">
        <v>315</v>
      </c>
      <c r="P311" s="151" t="s">
        <v>207</v>
      </c>
    </row>
    <row r="312" spans="1:16" s="151" customFormat="1" x14ac:dyDescent="0.3">
      <c r="A312" s="249"/>
      <c r="B312" s="208"/>
      <c r="C312" s="202"/>
      <c r="D312" s="202"/>
      <c r="E312" s="202"/>
      <c r="F312" s="202"/>
      <c r="G312" s="202"/>
      <c r="H312" s="202"/>
      <c r="I312" s="202"/>
      <c r="J312" s="202"/>
      <c r="K312" s="202"/>
      <c r="L312" s="203"/>
    </row>
    <row r="313" spans="1:16" s="3" customFormat="1" x14ac:dyDescent="0.3">
      <c r="A313" s="13"/>
      <c r="B313" s="527"/>
      <c r="C313" s="528"/>
      <c r="D313" s="528"/>
      <c r="E313" s="528"/>
      <c r="F313" s="528"/>
      <c r="G313" s="528"/>
      <c r="H313" s="528"/>
      <c r="I313" s="528"/>
      <c r="J313" s="528"/>
      <c r="K313" s="528"/>
      <c r="L313" s="529"/>
      <c r="M313" s="176"/>
    </row>
    <row r="314" spans="1:16" s="3" customFormat="1" x14ac:dyDescent="0.3">
      <c r="A314" s="13"/>
      <c r="B314" s="527"/>
      <c r="C314" s="528"/>
      <c r="D314" s="528"/>
      <c r="E314" s="528"/>
      <c r="F314" s="528"/>
      <c r="G314" s="528"/>
      <c r="H314" s="528"/>
      <c r="I314" s="528"/>
      <c r="J314" s="528"/>
      <c r="K314" s="528"/>
      <c r="L314" s="529"/>
      <c r="M314" s="176"/>
    </row>
    <row r="315" spans="1:16" s="3" customFormat="1" x14ac:dyDescent="0.3">
      <c r="A315" s="13"/>
      <c r="B315" s="527"/>
      <c r="C315" s="528"/>
      <c r="D315" s="528"/>
      <c r="E315" s="528"/>
      <c r="F315" s="528"/>
      <c r="G315" s="528"/>
      <c r="H315" s="528"/>
      <c r="I315" s="528"/>
      <c r="J315" s="528"/>
      <c r="K315" s="528"/>
      <c r="L315" s="529"/>
      <c r="M315" s="176"/>
    </row>
    <row r="316" spans="1:16" s="3" customFormat="1" x14ac:dyDescent="0.3">
      <c r="A316" s="13"/>
      <c r="B316" s="527"/>
      <c r="C316" s="528"/>
      <c r="D316" s="528"/>
      <c r="E316" s="528"/>
      <c r="F316" s="528"/>
      <c r="G316" s="528"/>
      <c r="H316" s="528"/>
      <c r="I316" s="528"/>
      <c r="J316" s="528"/>
      <c r="K316" s="528"/>
      <c r="L316" s="529"/>
      <c r="M316" s="176"/>
    </row>
    <row r="317" spans="1:16" s="3" customFormat="1" x14ac:dyDescent="0.3">
      <c r="A317" s="13"/>
      <c r="B317" s="527"/>
      <c r="C317" s="528"/>
      <c r="D317" s="528"/>
      <c r="E317" s="528"/>
      <c r="F317" s="528"/>
      <c r="G317" s="528"/>
      <c r="H317" s="528"/>
      <c r="I317" s="528"/>
      <c r="J317" s="528"/>
      <c r="K317" s="528"/>
      <c r="L317" s="529"/>
      <c r="M317" s="176"/>
    </row>
    <row r="318" spans="1:16" s="3" customFormat="1" x14ac:dyDescent="0.3">
      <c r="A318" s="13"/>
      <c r="B318" s="527"/>
      <c r="C318" s="528"/>
      <c r="D318" s="528"/>
      <c r="E318" s="528"/>
      <c r="F318" s="528"/>
      <c r="G318" s="528"/>
      <c r="H318" s="528"/>
      <c r="I318" s="528"/>
      <c r="J318" s="528"/>
      <c r="K318" s="528"/>
      <c r="L318" s="529"/>
      <c r="M318" s="176"/>
    </row>
    <row r="319" spans="1:16" s="3" customFormat="1" x14ac:dyDescent="0.3">
      <c r="A319" s="13"/>
      <c r="B319" s="527"/>
      <c r="C319" s="528"/>
      <c r="D319" s="528"/>
      <c r="E319" s="528"/>
      <c r="F319" s="528"/>
      <c r="G319" s="528"/>
      <c r="H319" s="528"/>
      <c r="I319" s="528"/>
      <c r="J319" s="528"/>
      <c r="K319" s="528"/>
      <c r="L319" s="529"/>
      <c r="M319" s="176"/>
    </row>
    <row r="320" spans="1:16" s="3" customFormat="1" x14ac:dyDescent="0.3">
      <c r="A320" s="13"/>
      <c r="B320" s="527"/>
      <c r="C320" s="528"/>
      <c r="D320" s="528"/>
      <c r="E320" s="528"/>
      <c r="F320" s="528"/>
      <c r="G320" s="528"/>
      <c r="H320" s="528"/>
      <c r="I320" s="528"/>
      <c r="J320" s="528"/>
      <c r="K320" s="528"/>
      <c r="L320" s="529"/>
      <c r="M320" s="176"/>
    </row>
    <row r="321" spans="1:16" s="151" customFormat="1" x14ac:dyDescent="0.3">
      <c r="A321" s="249"/>
      <c r="B321" s="244"/>
      <c r="C321" s="245"/>
      <c r="D321" s="245"/>
      <c r="E321" s="245"/>
      <c r="F321" s="245"/>
      <c r="G321" s="245"/>
      <c r="H321" s="245"/>
      <c r="I321" s="245"/>
      <c r="J321" s="245"/>
      <c r="K321" s="245"/>
      <c r="L321" s="246"/>
    </row>
    <row r="322" spans="1:16" s="10" customFormat="1" x14ac:dyDescent="0.3">
      <c r="A322" s="12"/>
      <c r="B322" s="189"/>
      <c r="C322" s="153"/>
      <c r="D322" s="39"/>
      <c r="E322" s="40"/>
      <c r="F322" s="40"/>
      <c r="G322" s="40"/>
      <c r="H322" s="40"/>
      <c r="I322" s="40"/>
      <c r="J322" s="40"/>
      <c r="K322" s="40"/>
      <c r="L322" s="47"/>
      <c r="O322" s="11"/>
    </row>
    <row r="323" spans="1:16" x14ac:dyDescent="0.3">
      <c r="B323" s="686" t="str">
        <f>UPPER(IF(Intro!$G$21="English",O323,P323))</f>
        <v>INVESTMENTS</v>
      </c>
      <c r="C323" s="687"/>
      <c r="D323" s="687"/>
      <c r="E323" s="687"/>
      <c r="F323" s="687"/>
      <c r="G323" s="687"/>
      <c r="H323" s="687"/>
      <c r="I323" s="687"/>
      <c r="J323" s="687"/>
      <c r="K323" s="687"/>
      <c r="L323" s="688"/>
      <c r="M323" s="151"/>
      <c r="O323" s="2" t="s">
        <v>76</v>
      </c>
      <c r="P323" s="2" t="s">
        <v>77</v>
      </c>
    </row>
    <row r="324" spans="1:16" s="3" customFormat="1" x14ac:dyDescent="0.3">
      <c r="A324" s="12"/>
      <c r="B324" s="680" t="s">
        <v>32</v>
      </c>
      <c r="C324" s="681"/>
      <c r="D324" s="681"/>
      <c r="E324" s="681"/>
      <c r="F324" s="681"/>
      <c r="G324" s="681"/>
      <c r="H324" s="681"/>
      <c r="I324" s="681"/>
      <c r="J324" s="681"/>
      <c r="K324" s="681"/>
      <c r="L324" s="682"/>
      <c r="M324" s="258"/>
    </row>
    <row r="325" spans="1:16" s="151" customFormat="1" x14ac:dyDescent="0.3">
      <c r="A325" s="249"/>
      <c r="B325" s="208"/>
      <c r="C325" s="202"/>
      <c r="D325" s="202"/>
      <c r="E325" s="202"/>
      <c r="F325" s="202"/>
      <c r="G325" s="202"/>
      <c r="H325" s="202"/>
      <c r="I325" s="202"/>
      <c r="J325" s="202"/>
      <c r="K325" s="202"/>
      <c r="L325" s="203"/>
    </row>
    <row r="326" spans="1:16" s="151" customFormat="1" x14ac:dyDescent="0.3">
      <c r="A326" s="249"/>
      <c r="B326" s="677" t="str">
        <f>IF(Intro!$G$21="English",O326,P326)</f>
        <v>Report your firm’s past and projected investments in facilities for the goods for each period specified.</v>
      </c>
      <c r="C326" s="678"/>
      <c r="D326" s="678"/>
      <c r="E326" s="678"/>
      <c r="F326" s="678"/>
      <c r="G326" s="678"/>
      <c r="H326" s="678"/>
      <c r="I326" s="678"/>
      <c r="J326" s="678"/>
      <c r="K326" s="678"/>
      <c r="L326" s="679"/>
      <c r="O326" s="151" t="s">
        <v>120</v>
      </c>
      <c r="P326" s="151" t="s">
        <v>121</v>
      </c>
    </row>
    <row r="327" spans="1:16" s="151" customFormat="1" x14ac:dyDescent="0.3">
      <c r="A327" s="249"/>
      <c r="B327" s="208"/>
      <c r="C327" s="202"/>
      <c r="D327" s="202"/>
      <c r="E327" s="202"/>
      <c r="F327" s="202"/>
      <c r="G327" s="202"/>
      <c r="H327" s="202"/>
      <c r="I327" s="202"/>
      <c r="J327" s="202"/>
      <c r="K327" s="202"/>
      <c r="L327" s="203"/>
    </row>
    <row r="328" spans="1:16" s="10" customFormat="1" x14ac:dyDescent="0.3">
      <c r="A328" s="12"/>
      <c r="B328" s="219"/>
      <c r="C328" s="220"/>
      <c r="D328" s="28"/>
      <c r="E328" s="232">
        <f>Variables!$B$6</f>
        <v>2023</v>
      </c>
      <c r="F328" s="232">
        <f>E328+1</f>
        <v>2024</v>
      </c>
      <c r="G328" s="232">
        <f>F328+1</f>
        <v>2025</v>
      </c>
      <c r="H328" s="232">
        <f>G328+1</f>
        <v>2026</v>
      </c>
      <c r="I328" s="232">
        <f>H328+1</f>
        <v>2027</v>
      </c>
      <c r="J328" s="232">
        <f>I328+1</f>
        <v>2028</v>
      </c>
      <c r="K328" s="264"/>
      <c r="L328" s="251"/>
      <c r="O328" s="11"/>
    </row>
    <row r="329" spans="1:16" s="151" customFormat="1" x14ac:dyDescent="0.3">
      <c r="A329" s="249"/>
      <c r="B329" s="725" t="str">
        <f>IF(Intro!$G$21="English",O329,P329)</f>
        <v>Investments</v>
      </c>
      <c r="C329" s="784"/>
      <c r="D329" s="187" t="s">
        <v>478</v>
      </c>
      <c r="E329" s="319"/>
      <c r="F329" s="319"/>
      <c r="G329" s="319"/>
      <c r="H329" s="319"/>
      <c r="I329" s="319"/>
      <c r="J329" s="319"/>
      <c r="K329" s="264"/>
      <c r="L329" s="251"/>
      <c r="O329" s="151" t="s">
        <v>204</v>
      </c>
      <c r="P329" s="151" t="s">
        <v>205</v>
      </c>
    </row>
    <row r="330" spans="1:16" s="151" customFormat="1" x14ac:dyDescent="0.3">
      <c r="A330" s="249"/>
      <c r="B330" s="244"/>
      <c r="C330" s="245"/>
      <c r="D330" s="245"/>
      <c r="E330" s="245"/>
      <c r="F330" s="245"/>
      <c r="G330" s="245"/>
      <c r="H330" s="245"/>
      <c r="I330" s="245"/>
      <c r="J330" s="245"/>
      <c r="K330" s="245"/>
      <c r="L330" s="246"/>
    </row>
    <row r="331" spans="1:16" s="3" customFormat="1" x14ac:dyDescent="0.3">
      <c r="A331" s="12"/>
      <c r="B331" s="680" t="s">
        <v>33</v>
      </c>
      <c r="C331" s="681"/>
      <c r="D331" s="681"/>
      <c r="E331" s="681"/>
      <c r="F331" s="681"/>
      <c r="G331" s="681"/>
      <c r="H331" s="681"/>
      <c r="I331" s="681"/>
      <c r="J331" s="681"/>
      <c r="K331" s="681"/>
      <c r="L331" s="682"/>
      <c r="M331" s="258"/>
    </row>
    <row r="332" spans="1:16" s="151" customFormat="1" x14ac:dyDescent="0.3">
      <c r="A332" s="249"/>
      <c r="B332" s="208"/>
      <c r="C332" s="202"/>
      <c r="D332" s="202"/>
      <c r="E332" s="202"/>
      <c r="F332" s="202"/>
      <c r="G332" s="202"/>
      <c r="H332" s="202"/>
      <c r="I332" s="202"/>
      <c r="J332" s="202"/>
      <c r="K332" s="202"/>
      <c r="L332" s="203"/>
    </row>
    <row r="333" spans="1:16" s="151" customFormat="1" x14ac:dyDescent="0.3">
      <c r="A333" s="249"/>
      <c r="B333" s="674" t="str">
        <f>IF(Intro!$G$21="English",O333,P333)</f>
        <v>Provide a description of your firm’s major past and projected investments, in which facilities they took or will take place and the reasons for those investments.</v>
      </c>
      <c r="C333" s="675"/>
      <c r="D333" s="675"/>
      <c r="E333" s="675"/>
      <c r="F333" s="675"/>
      <c r="G333" s="675"/>
      <c r="H333" s="675"/>
      <c r="I333" s="675"/>
      <c r="J333" s="675"/>
      <c r="K333" s="675"/>
      <c r="L333" s="676"/>
      <c r="O333" s="151" t="s">
        <v>122</v>
      </c>
      <c r="P333" s="151" t="s">
        <v>123</v>
      </c>
    </row>
    <row r="334" spans="1:16" s="151" customFormat="1" x14ac:dyDescent="0.3">
      <c r="A334" s="249"/>
      <c r="B334" s="674"/>
      <c r="C334" s="675"/>
      <c r="D334" s="675"/>
      <c r="E334" s="675"/>
      <c r="F334" s="675"/>
      <c r="G334" s="675"/>
      <c r="H334" s="675"/>
      <c r="I334" s="675"/>
      <c r="J334" s="675"/>
      <c r="K334" s="675"/>
      <c r="L334" s="676"/>
    </row>
    <row r="335" spans="1:16" s="151" customFormat="1" x14ac:dyDescent="0.3">
      <c r="A335" s="249"/>
      <c r="B335" s="208"/>
      <c r="C335" s="202"/>
      <c r="D335" s="202"/>
      <c r="E335" s="202"/>
      <c r="F335" s="202"/>
      <c r="G335" s="202"/>
      <c r="H335" s="202"/>
      <c r="I335" s="202"/>
      <c r="J335" s="202"/>
      <c r="K335" s="202"/>
      <c r="L335" s="203"/>
    </row>
    <row r="336" spans="1:16" s="3" customFormat="1" x14ac:dyDescent="0.3">
      <c r="A336" s="13"/>
      <c r="B336" s="527"/>
      <c r="C336" s="528"/>
      <c r="D336" s="528"/>
      <c r="E336" s="528"/>
      <c r="F336" s="528"/>
      <c r="G336" s="528"/>
      <c r="H336" s="528"/>
      <c r="I336" s="528"/>
      <c r="J336" s="528"/>
      <c r="K336" s="528"/>
      <c r="L336" s="529"/>
      <c r="M336" s="176"/>
    </row>
    <row r="337" spans="1:16" s="3" customFormat="1" x14ac:dyDescent="0.3">
      <c r="A337" s="13"/>
      <c r="B337" s="527"/>
      <c r="C337" s="528"/>
      <c r="D337" s="528"/>
      <c r="E337" s="528"/>
      <c r="F337" s="528"/>
      <c r="G337" s="528"/>
      <c r="H337" s="528"/>
      <c r="I337" s="528"/>
      <c r="J337" s="528"/>
      <c r="K337" s="528"/>
      <c r="L337" s="529"/>
      <c r="M337" s="176"/>
    </row>
    <row r="338" spans="1:16" s="3" customFormat="1" x14ac:dyDescent="0.3">
      <c r="A338" s="13"/>
      <c r="B338" s="527"/>
      <c r="C338" s="528"/>
      <c r="D338" s="528"/>
      <c r="E338" s="528"/>
      <c r="F338" s="528"/>
      <c r="G338" s="528"/>
      <c r="H338" s="528"/>
      <c r="I338" s="528"/>
      <c r="J338" s="528"/>
      <c r="K338" s="528"/>
      <c r="L338" s="529"/>
      <c r="M338" s="176"/>
    </row>
    <row r="339" spans="1:16" s="3" customFormat="1" x14ac:dyDescent="0.3">
      <c r="A339" s="13"/>
      <c r="B339" s="527"/>
      <c r="C339" s="528"/>
      <c r="D339" s="528"/>
      <c r="E339" s="528"/>
      <c r="F339" s="528"/>
      <c r="G339" s="528"/>
      <c r="H339" s="528"/>
      <c r="I339" s="528"/>
      <c r="J339" s="528"/>
      <c r="K339" s="528"/>
      <c r="L339" s="529"/>
      <c r="M339" s="176"/>
    </row>
    <row r="340" spans="1:16" s="3" customFormat="1" x14ac:dyDescent="0.3">
      <c r="A340" s="13"/>
      <c r="B340" s="527"/>
      <c r="C340" s="528"/>
      <c r="D340" s="528"/>
      <c r="E340" s="528"/>
      <c r="F340" s="528"/>
      <c r="G340" s="528"/>
      <c r="H340" s="528"/>
      <c r="I340" s="528"/>
      <c r="J340" s="528"/>
      <c r="K340" s="528"/>
      <c r="L340" s="529"/>
      <c r="M340" s="176"/>
    </row>
    <row r="341" spans="1:16" s="3" customFormat="1" x14ac:dyDescent="0.3">
      <c r="A341" s="13"/>
      <c r="B341" s="527"/>
      <c r="C341" s="528"/>
      <c r="D341" s="528"/>
      <c r="E341" s="528"/>
      <c r="F341" s="528"/>
      <c r="G341" s="528"/>
      <c r="H341" s="528"/>
      <c r="I341" s="528"/>
      <c r="J341" s="528"/>
      <c r="K341" s="528"/>
      <c r="L341" s="529"/>
      <c r="M341" s="176"/>
    </row>
    <row r="342" spans="1:16" s="3" customFormat="1" x14ac:dyDescent="0.3">
      <c r="A342" s="13"/>
      <c r="B342" s="527"/>
      <c r="C342" s="528"/>
      <c r="D342" s="528"/>
      <c r="E342" s="528"/>
      <c r="F342" s="528"/>
      <c r="G342" s="528"/>
      <c r="H342" s="528"/>
      <c r="I342" s="528"/>
      <c r="J342" s="528"/>
      <c r="K342" s="528"/>
      <c r="L342" s="529"/>
      <c r="M342" s="176"/>
    </row>
    <row r="343" spans="1:16" s="3" customFormat="1" x14ac:dyDescent="0.3">
      <c r="A343" s="13"/>
      <c r="B343" s="527"/>
      <c r="C343" s="528"/>
      <c r="D343" s="528"/>
      <c r="E343" s="528"/>
      <c r="F343" s="528"/>
      <c r="G343" s="528"/>
      <c r="H343" s="528"/>
      <c r="I343" s="528"/>
      <c r="J343" s="528"/>
      <c r="K343" s="528"/>
      <c r="L343" s="529"/>
      <c r="M343" s="176"/>
    </row>
    <row r="344" spans="1:16" s="151" customFormat="1" x14ac:dyDescent="0.3">
      <c r="A344" s="249"/>
      <c r="B344" s="244"/>
      <c r="C344" s="245"/>
      <c r="D344" s="245"/>
      <c r="E344" s="245"/>
      <c r="F344" s="245"/>
      <c r="G344" s="245"/>
      <c r="H344" s="245"/>
      <c r="I344" s="245"/>
      <c r="J344" s="245"/>
      <c r="K344" s="245"/>
      <c r="L344" s="246"/>
    </row>
    <row r="345" spans="1:16" s="3" customFormat="1" x14ac:dyDescent="0.3">
      <c r="A345" s="12"/>
      <c r="B345" s="680" t="s">
        <v>34</v>
      </c>
      <c r="C345" s="681"/>
      <c r="D345" s="681"/>
      <c r="E345" s="681"/>
      <c r="F345" s="681"/>
      <c r="G345" s="681"/>
      <c r="H345" s="681"/>
      <c r="I345" s="681"/>
      <c r="J345" s="681"/>
      <c r="K345" s="681"/>
      <c r="L345" s="682"/>
      <c r="M345" s="258"/>
    </row>
    <row r="346" spans="1:16" s="151" customFormat="1" x14ac:dyDescent="0.3">
      <c r="A346" s="249"/>
      <c r="B346" s="208"/>
      <c r="C346" s="202"/>
      <c r="D346" s="202"/>
      <c r="E346" s="202"/>
      <c r="F346" s="202"/>
      <c r="G346" s="202"/>
      <c r="H346" s="202"/>
      <c r="I346" s="202"/>
      <c r="J346" s="202"/>
      <c r="K346" s="202"/>
      <c r="L346" s="203"/>
    </row>
    <row r="347" spans="1:16" s="151" customFormat="1" x14ac:dyDescent="0.3">
      <c r="A347" s="249"/>
      <c r="B347" s="677" t="str">
        <f>IF(Intro!$G$21="English",O347,P347)</f>
        <v>Describe the impact of investments made by your firm since January 1, 2023 on the following:</v>
      </c>
      <c r="C347" s="678"/>
      <c r="D347" s="678"/>
      <c r="E347" s="678"/>
      <c r="F347" s="678"/>
      <c r="G347" s="678"/>
      <c r="H347" s="678"/>
      <c r="I347" s="678"/>
      <c r="J347" s="678"/>
      <c r="K347" s="678"/>
      <c r="L347" s="679"/>
      <c r="O347" s="151" t="str">
        <f>"Describe the impact of investments made by your firm since January 1, "&amp;Variables!B6&amp;" on the following:"</f>
        <v>Describe the impact of investments made by your firm since January 1, 2023 on the following:</v>
      </c>
      <c r="P347" s="151" t="str">
        <f>"Décrivez l’incidence des investissements faits par votre entreprise depuis le 1er janvier "&amp;Variables!B6&amp;" sur les aspects suivants :"</f>
        <v>Décrivez l’incidence des investissements faits par votre entreprise depuis le 1er janvier 2023 sur les aspects suivants :</v>
      </c>
    </row>
    <row r="348" spans="1:16" s="151" customFormat="1" x14ac:dyDescent="0.3">
      <c r="A348" s="249"/>
      <c r="B348" s="208"/>
      <c r="C348" s="202"/>
      <c r="D348" s="202"/>
      <c r="E348" s="202"/>
      <c r="F348" s="202"/>
      <c r="G348" s="202"/>
      <c r="H348" s="202"/>
      <c r="I348" s="202"/>
      <c r="J348" s="202"/>
      <c r="K348" s="202"/>
      <c r="L348" s="203"/>
    </row>
    <row r="349" spans="1:16" s="151" customFormat="1" x14ac:dyDescent="0.3">
      <c r="A349" s="249"/>
      <c r="B349" s="579" t="str">
        <f>IF(Intro!$G$21="English",O349,P349)</f>
        <v>Productivity</v>
      </c>
      <c r="C349" s="580"/>
      <c r="D349" s="585"/>
      <c r="E349" s="586"/>
      <c r="F349" s="586"/>
      <c r="G349" s="586"/>
      <c r="H349" s="586"/>
      <c r="I349" s="586"/>
      <c r="J349" s="586"/>
      <c r="K349" s="586"/>
      <c r="L349" s="587"/>
      <c r="O349" s="11" t="s">
        <v>78</v>
      </c>
      <c r="P349" s="11" t="s">
        <v>79</v>
      </c>
    </row>
    <row r="350" spans="1:16" s="151" customFormat="1" x14ac:dyDescent="0.3">
      <c r="A350" s="249"/>
      <c r="B350" s="576"/>
      <c r="C350" s="577"/>
      <c r="D350" s="683"/>
      <c r="E350" s="684"/>
      <c r="F350" s="684"/>
      <c r="G350" s="684"/>
      <c r="H350" s="684"/>
      <c r="I350" s="684"/>
      <c r="J350" s="684"/>
      <c r="K350" s="684"/>
      <c r="L350" s="685"/>
      <c r="O350" s="11"/>
      <c r="P350" s="11"/>
    </row>
    <row r="351" spans="1:16" s="151" customFormat="1" x14ac:dyDescent="0.3">
      <c r="A351" s="249"/>
      <c r="B351" s="576"/>
      <c r="C351" s="577"/>
      <c r="D351" s="683"/>
      <c r="E351" s="684"/>
      <c r="F351" s="684"/>
      <c r="G351" s="684"/>
      <c r="H351" s="684"/>
      <c r="I351" s="684"/>
      <c r="J351" s="684"/>
      <c r="K351" s="684"/>
      <c r="L351" s="685"/>
      <c r="O351" s="11"/>
      <c r="P351" s="11"/>
    </row>
    <row r="352" spans="1:16" s="151" customFormat="1" x14ac:dyDescent="0.3">
      <c r="A352" s="249"/>
      <c r="B352" s="576"/>
      <c r="C352" s="577"/>
      <c r="D352" s="683"/>
      <c r="E352" s="684"/>
      <c r="F352" s="684"/>
      <c r="G352" s="684"/>
      <c r="H352" s="684"/>
      <c r="I352" s="684"/>
      <c r="J352" s="684"/>
      <c r="K352" s="684"/>
      <c r="L352" s="685"/>
      <c r="O352" s="11"/>
      <c r="P352" s="11"/>
    </row>
    <row r="353" spans="1:16" s="151" customFormat="1" x14ac:dyDescent="0.3">
      <c r="A353" s="249"/>
      <c r="B353" s="576"/>
      <c r="C353" s="577"/>
      <c r="D353" s="683"/>
      <c r="E353" s="684"/>
      <c r="F353" s="684"/>
      <c r="G353" s="684"/>
      <c r="H353" s="684"/>
      <c r="I353" s="684"/>
      <c r="J353" s="684"/>
      <c r="K353" s="684"/>
      <c r="L353" s="685"/>
      <c r="O353" s="11"/>
      <c r="P353" s="11"/>
    </row>
    <row r="354" spans="1:16" s="151" customFormat="1" x14ac:dyDescent="0.3">
      <c r="A354" s="249"/>
      <c r="B354" s="576"/>
      <c r="C354" s="577"/>
      <c r="D354" s="683"/>
      <c r="E354" s="684"/>
      <c r="F354" s="684"/>
      <c r="G354" s="684"/>
      <c r="H354" s="684"/>
      <c r="I354" s="684"/>
      <c r="J354" s="684"/>
      <c r="K354" s="684"/>
      <c r="L354" s="685"/>
      <c r="O354" s="11"/>
      <c r="P354" s="11"/>
    </row>
    <row r="355" spans="1:16" s="151" customFormat="1" x14ac:dyDescent="0.3">
      <c r="A355" s="249"/>
      <c r="B355" s="576"/>
      <c r="C355" s="577"/>
      <c r="D355" s="683"/>
      <c r="E355" s="684"/>
      <c r="F355" s="684"/>
      <c r="G355" s="684"/>
      <c r="H355" s="684"/>
      <c r="I355" s="684"/>
      <c r="J355" s="684"/>
      <c r="K355" s="684"/>
      <c r="L355" s="685"/>
      <c r="O355" s="11"/>
      <c r="P355" s="11"/>
    </row>
    <row r="356" spans="1:16" s="151" customFormat="1" x14ac:dyDescent="0.3">
      <c r="A356" s="249"/>
      <c r="B356" s="576"/>
      <c r="C356" s="577"/>
      <c r="D356" s="683"/>
      <c r="E356" s="684"/>
      <c r="F356" s="684"/>
      <c r="G356" s="684"/>
      <c r="H356" s="684"/>
      <c r="I356" s="684"/>
      <c r="J356" s="684"/>
      <c r="K356" s="684"/>
      <c r="L356" s="685"/>
      <c r="O356" s="11"/>
      <c r="P356" s="11"/>
    </row>
    <row r="357" spans="1:16" s="151" customFormat="1" x14ac:dyDescent="0.3">
      <c r="A357" s="249"/>
      <c r="B357" s="576"/>
      <c r="C357" s="577"/>
      <c r="D357" s="683"/>
      <c r="E357" s="684"/>
      <c r="F357" s="684"/>
      <c r="G357" s="684"/>
      <c r="H357" s="684"/>
      <c r="I357" s="684"/>
      <c r="J357" s="684"/>
      <c r="K357" s="684"/>
      <c r="L357" s="685"/>
      <c r="O357" s="11"/>
      <c r="P357" s="11"/>
    </row>
    <row r="358" spans="1:16" s="151" customFormat="1" x14ac:dyDescent="0.3">
      <c r="A358" s="249"/>
      <c r="B358" s="582"/>
      <c r="C358" s="583"/>
      <c r="D358" s="588"/>
      <c r="E358" s="589"/>
      <c r="F358" s="589"/>
      <c r="G358" s="589"/>
      <c r="H358" s="589"/>
      <c r="I358" s="589"/>
      <c r="J358" s="589"/>
      <c r="K358" s="589"/>
      <c r="L358" s="590"/>
      <c r="O358" s="11"/>
      <c r="P358" s="11"/>
    </row>
    <row r="359" spans="1:16" s="151" customFormat="1" x14ac:dyDescent="0.3">
      <c r="A359" s="249"/>
      <c r="B359" s="579" t="str">
        <f>IF(Intro!$G$21="English",O359,P359)</f>
        <v>Employment</v>
      </c>
      <c r="C359" s="580"/>
      <c r="D359" s="585"/>
      <c r="E359" s="586"/>
      <c r="F359" s="586"/>
      <c r="G359" s="586"/>
      <c r="H359" s="586"/>
      <c r="I359" s="586"/>
      <c r="J359" s="586"/>
      <c r="K359" s="586"/>
      <c r="L359" s="587"/>
      <c r="O359" s="11" t="s">
        <v>80</v>
      </c>
      <c r="P359" s="11" t="s">
        <v>81</v>
      </c>
    </row>
    <row r="360" spans="1:16" s="151" customFormat="1" x14ac:dyDescent="0.3">
      <c r="A360" s="249"/>
      <c r="B360" s="576"/>
      <c r="C360" s="577"/>
      <c r="D360" s="683"/>
      <c r="E360" s="684"/>
      <c r="F360" s="684"/>
      <c r="G360" s="684"/>
      <c r="H360" s="684"/>
      <c r="I360" s="684"/>
      <c r="J360" s="684"/>
      <c r="K360" s="684"/>
      <c r="L360" s="685"/>
      <c r="O360" s="11"/>
      <c r="P360" s="11"/>
    </row>
    <row r="361" spans="1:16" s="151" customFormat="1" x14ac:dyDescent="0.3">
      <c r="A361" s="249"/>
      <c r="B361" s="576"/>
      <c r="C361" s="577"/>
      <c r="D361" s="683"/>
      <c r="E361" s="684"/>
      <c r="F361" s="684"/>
      <c r="G361" s="684"/>
      <c r="H361" s="684"/>
      <c r="I361" s="684"/>
      <c r="J361" s="684"/>
      <c r="K361" s="684"/>
      <c r="L361" s="685"/>
      <c r="O361" s="11"/>
      <c r="P361" s="11"/>
    </row>
    <row r="362" spans="1:16" s="151" customFormat="1" x14ac:dyDescent="0.3">
      <c r="A362" s="249"/>
      <c r="B362" s="576"/>
      <c r="C362" s="577"/>
      <c r="D362" s="683"/>
      <c r="E362" s="684"/>
      <c r="F362" s="684"/>
      <c r="G362" s="684"/>
      <c r="H362" s="684"/>
      <c r="I362" s="684"/>
      <c r="J362" s="684"/>
      <c r="K362" s="684"/>
      <c r="L362" s="685"/>
      <c r="O362" s="11"/>
      <c r="P362" s="11"/>
    </row>
    <row r="363" spans="1:16" s="151" customFormat="1" x14ac:dyDescent="0.3">
      <c r="A363" s="249"/>
      <c r="B363" s="576"/>
      <c r="C363" s="577"/>
      <c r="D363" s="683"/>
      <c r="E363" s="684"/>
      <c r="F363" s="684"/>
      <c r="G363" s="684"/>
      <c r="H363" s="684"/>
      <c r="I363" s="684"/>
      <c r="J363" s="684"/>
      <c r="K363" s="684"/>
      <c r="L363" s="685"/>
      <c r="O363" s="11"/>
      <c r="P363" s="11"/>
    </row>
    <row r="364" spans="1:16" s="151" customFormat="1" x14ac:dyDescent="0.3">
      <c r="A364" s="249"/>
      <c r="B364" s="576"/>
      <c r="C364" s="577"/>
      <c r="D364" s="683"/>
      <c r="E364" s="684"/>
      <c r="F364" s="684"/>
      <c r="G364" s="684"/>
      <c r="H364" s="684"/>
      <c r="I364" s="684"/>
      <c r="J364" s="684"/>
      <c r="K364" s="684"/>
      <c r="L364" s="685"/>
      <c r="O364" s="11"/>
      <c r="P364" s="11"/>
    </row>
    <row r="365" spans="1:16" s="151" customFormat="1" x14ac:dyDescent="0.3">
      <c r="A365" s="249"/>
      <c r="B365" s="576"/>
      <c r="C365" s="577"/>
      <c r="D365" s="683"/>
      <c r="E365" s="684"/>
      <c r="F365" s="684"/>
      <c r="G365" s="684"/>
      <c r="H365" s="684"/>
      <c r="I365" s="684"/>
      <c r="J365" s="684"/>
      <c r="K365" s="684"/>
      <c r="L365" s="685"/>
      <c r="O365" s="11"/>
      <c r="P365" s="11"/>
    </row>
    <row r="366" spans="1:16" s="151" customFormat="1" x14ac:dyDescent="0.3">
      <c r="A366" s="249"/>
      <c r="B366" s="576"/>
      <c r="C366" s="577"/>
      <c r="D366" s="683"/>
      <c r="E366" s="684"/>
      <c r="F366" s="684"/>
      <c r="G366" s="684"/>
      <c r="H366" s="684"/>
      <c r="I366" s="684"/>
      <c r="J366" s="684"/>
      <c r="K366" s="684"/>
      <c r="L366" s="685"/>
      <c r="O366" s="11"/>
      <c r="P366" s="11"/>
    </row>
    <row r="367" spans="1:16" s="151" customFormat="1" x14ac:dyDescent="0.3">
      <c r="A367" s="249"/>
      <c r="B367" s="576"/>
      <c r="C367" s="577"/>
      <c r="D367" s="683"/>
      <c r="E367" s="684"/>
      <c r="F367" s="684"/>
      <c r="G367" s="684"/>
      <c r="H367" s="684"/>
      <c r="I367" s="684"/>
      <c r="J367" s="684"/>
      <c r="K367" s="684"/>
      <c r="L367" s="685"/>
      <c r="O367" s="11"/>
      <c r="P367" s="11"/>
    </row>
    <row r="368" spans="1:16" s="151" customFormat="1" x14ac:dyDescent="0.3">
      <c r="A368" s="249"/>
      <c r="B368" s="582"/>
      <c r="C368" s="583"/>
      <c r="D368" s="588"/>
      <c r="E368" s="589"/>
      <c r="F368" s="589"/>
      <c r="G368" s="589"/>
      <c r="H368" s="589"/>
      <c r="I368" s="589"/>
      <c r="J368" s="589"/>
      <c r="K368" s="589"/>
      <c r="L368" s="590"/>
      <c r="O368" s="11"/>
      <c r="P368" s="11"/>
    </row>
    <row r="369" spans="1:16" s="151" customFormat="1" x14ac:dyDescent="0.3">
      <c r="A369" s="249"/>
      <c r="B369" s="579" t="str">
        <f>IF(Intro!$G$21="English",O369,P369)</f>
        <v>Wages</v>
      </c>
      <c r="C369" s="580"/>
      <c r="D369" s="585"/>
      <c r="E369" s="586"/>
      <c r="F369" s="586"/>
      <c r="G369" s="586"/>
      <c r="H369" s="586"/>
      <c r="I369" s="586"/>
      <c r="J369" s="586"/>
      <c r="K369" s="586"/>
      <c r="L369" s="587"/>
      <c r="O369" s="11" t="s">
        <v>82</v>
      </c>
      <c r="P369" s="11" t="s">
        <v>83</v>
      </c>
    </row>
    <row r="370" spans="1:16" s="151" customFormat="1" x14ac:dyDescent="0.3">
      <c r="A370" s="249"/>
      <c r="B370" s="576"/>
      <c r="C370" s="577"/>
      <c r="D370" s="683"/>
      <c r="E370" s="684"/>
      <c r="F370" s="684"/>
      <c r="G370" s="684"/>
      <c r="H370" s="684"/>
      <c r="I370" s="684"/>
      <c r="J370" s="684"/>
      <c r="K370" s="684"/>
      <c r="L370" s="685"/>
      <c r="O370" s="11"/>
      <c r="P370" s="11"/>
    </row>
    <row r="371" spans="1:16" s="151" customFormat="1" x14ac:dyDescent="0.3">
      <c r="A371" s="249"/>
      <c r="B371" s="576"/>
      <c r="C371" s="577"/>
      <c r="D371" s="683"/>
      <c r="E371" s="684"/>
      <c r="F371" s="684"/>
      <c r="G371" s="684"/>
      <c r="H371" s="684"/>
      <c r="I371" s="684"/>
      <c r="J371" s="684"/>
      <c r="K371" s="684"/>
      <c r="L371" s="685"/>
      <c r="O371" s="11"/>
      <c r="P371" s="11"/>
    </row>
    <row r="372" spans="1:16" s="151" customFormat="1" x14ac:dyDescent="0.3">
      <c r="A372" s="249"/>
      <c r="B372" s="576"/>
      <c r="C372" s="577"/>
      <c r="D372" s="683"/>
      <c r="E372" s="684"/>
      <c r="F372" s="684"/>
      <c r="G372" s="684"/>
      <c r="H372" s="684"/>
      <c r="I372" s="684"/>
      <c r="J372" s="684"/>
      <c r="K372" s="684"/>
      <c r="L372" s="685"/>
      <c r="O372" s="11"/>
      <c r="P372" s="11"/>
    </row>
    <row r="373" spans="1:16" s="151" customFormat="1" x14ac:dyDescent="0.3">
      <c r="A373" s="249"/>
      <c r="B373" s="576"/>
      <c r="C373" s="577"/>
      <c r="D373" s="683"/>
      <c r="E373" s="684"/>
      <c r="F373" s="684"/>
      <c r="G373" s="684"/>
      <c r="H373" s="684"/>
      <c r="I373" s="684"/>
      <c r="J373" s="684"/>
      <c r="K373" s="684"/>
      <c r="L373" s="685"/>
      <c r="O373" s="11"/>
      <c r="P373" s="11"/>
    </row>
    <row r="374" spans="1:16" s="151" customFormat="1" x14ac:dyDescent="0.3">
      <c r="A374" s="249"/>
      <c r="B374" s="576"/>
      <c r="C374" s="577"/>
      <c r="D374" s="683"/>
      <c r="E374" s="684"/>
      <c r="F374" s="684"/>
      <c r="G374" s="684"/>
      <c r="H374" s="684"/>
      <c r="I374" s="684"/>
      <c r="J374" s="684"/>
      <c r="K374" s="684"/>
      <c r="L374" s="685"/>
      <c r="O374" s="11"/>
      <c r="P374" s="11"/>
    </row>
    <row r="375" spans="1:16" s="151" customFormat="1" x14ac:dyDescent="0.3">
      <c r="A375" s="249"/>
      <c r="B375" s="576"/>
      <c r="C375" s="577"/>
      <c r="D375" s="683"/>
      <c r="E375" s="684"/>
      <c r="F375" s="684"/>
      <c r="G375" s="684"/>
      <c r="H375" s="684"/>
      <c r="I375" s="684"/>
      <c r="J375" s="684"/>
      <c r="K375" s="684"/>
      <c r="L375" s="685"/>
      <c r="O375" s="11"/>
      <c r="P375" s="11"/>
    </row>
    <row r="376" spans="1:16" s="151" customFormat="1" x14ac:dyDescent="0.3">
      <c r="A376" s="249"/>
      <c r="B376" s="576"/>
      <c r="C376" s="577"/>
      <c r="D376" s="683"/>
      <c r="E376" s="684"/>
      <c r="F376" s="684"/>
      <c r="G376" s="684"/>
      <c r="H376" s="684"/>
      <c r="I376" s="684"/>
      <c r="J376" s="684"/>
      <c r="K376" s="684"/>
      <c r="L376" s="685"/>
      <c r="O376" s="11"/>
      <c r="P376" s="11"/>
    </row>
    <row r="377" spans="1:16" s="151" customFormat="1" x14ac:dyDescent="0.3">
      <c r="A377" s="249"/>
      <c r="B377" s="576"/>
      <c r="C377" s="577"/>
      <c r="D377" s="683"/>
      <c r="E377" s="684"/>
      <c r="F377" s="684"/>
      <c r="G377" s="684"/>
      <c r="H377" s="684"/>
      <c r="I377" s="684"/>
      <c r="J377" s="684"/>
      <c r="K377" s="684"/>
      <c r="L377" s="685"/>
      <c r="O377" s="11"/>
      <c r="P377" s="11"/>
    </row>
    <row r="378" spans="1:16" s="151" customFormat="1" x14ac:dyDescent="0.3">
      <c r="A378" s="249"/>
      <c r="B378" s="885"/>
      <c r="C378" s="886"/>
      <c r="D378" s="887"/>
      <c r="E378" s="888"/>
      <c r="F378" s="888"/>
      <c r="G378" s="888"/>
      <c r="H378" s="888"/>
      <c r="I378" s="888"/>
      <c r="J378" s="888"/>
      <c r="K378" s="888"/>
      <c r="L378" s="889"/>
      <c r="O378" s="11"/>
      <c r="P378" s="11"/>
    </row>
    <row r="379" spans="1:16" s="177" customFormat="1" x14ac:dyDescent="0.3">
      <c r="A379" s="254"/>
      <c r="B379" s="267"/>
      <c r="C379" s="267"/>
      <c r="D379" s="268"/>
      <c r="E379" s="268"/>
      <c r="F379" s="268"/>
      <c r="G379" s="268"/>
      <c r="H379" s="268"/>
      <c r="I379" s="268"/>
      <c r="J379" s="268"/>
      <c r="K379" s="268"/>
      <c r="L379" s="268"/>
      <c r="N379" s="255"/>
    </row>
    <row r="380" spans="1:16" x14ac:dyDescent="0.3">
      <c r="B380" s="736" t="str">
        <f>IF(Intro!$G$21="English",O380,P380)</f>
        <v>INCOME STATEMENT FOR TOTAL FIRM</v>
      </c>
      <c r="C380" s="737"/>
      <c r="D380" s="737"/>
      <c r="E380" s="737"/>
      <c r="F380" s="737"/>
      <c r="G380" s="737"/>
      <c r="H380" s="737"/>
      <c r="I380" s="737"/>
      <c r="J380" s="737"/>
      <c r="K380" s="737"/>
      <c r="L380" s="738"/>
      <c r="M380" s="151"/>
      <c r="O380" s="2" t="s">
        <v>43</v>
      </c>
      <c r="P380" s="2" t="s">
        <v>44</v>
      </c>
    </row>
    <row r="381" spans="1:16" x14ac:dyDescent="0.3">
      <c r="B381" s="739" t="s">
        <v>35</v>
      </c>
      <c r="C381" s="740"/>
      <c r="D381" s="740"/>
      <c r="E381" s="740"/>
      <c r="F381" s="740"/>
      <c r="G381" s="740"/>
      <c r="H381" s="740"/>
      <c r="I381" s="740"/>
      <c r="J381" s="740"/>
      <c r="K381" s="740"/>
      <c r="L381" s="741"/>
      <c r="M381" s="2"/>
    </row>
    <row r="382" spans="1:16" s="10" customFormat="1" x14ac:dyDescent="0.3">
      <c r="A382" s="12"/>
      <c r="B382" s="27"/>
      <c r="C382" s="28"/>
      <c r="D382" s="28"/>
      <c r="E382" s="29"/>
      <c r="F382" s="29"/>
      <c r="G382" s="29"/>
      <c r="H382" s="29"/>
      <c r="I382" s="29"/>
      <c r="J382" s="29"/>
      <c r="K382" s="29"/>
      <c r="L382" s="30"/>
    </row>
    <row r="383" spans="1:16" s="10" customFormat="1" x14ac:dyDescent="0.3">
      <c r="A383" s="12"/>
      <c r="B383" s="560" t="str">
        <f>IF(Intro!$G$21="English",O383,P383)</f>
        <v>Complete the income statement for your total firm. Report total results for all products sold by your firm, including but not limited to the goods. These amounts should correspond to those reported in your firm's audited financial statements.</v>
      </c>
      <c r="C383" s="561"/>
      <c r="D383" s="561"/>
      <c r="E383" s="561"/>
      <c r="F383" s="561"/>
      <c r="G383" s="561"/>
      <c r="H383" s="561"/>
      <c r="I383" s="561"/>
      <c r="J383" s="561"/>
      <c r="K383" s="561"/>
      <c r="L383" s="562"/>
      <c r="O383" s="11" t="s">
        <v>155</v>
      </c>
      <c r="P383" s="10" t="s">
        <v>156</v>
      </c>
    </row>
    <row r="384" spans="1:16" s="10" customFormat="1" x14ac:dyDescent="0.3">
      <c r="A384" s="12"/>
      <c r="B384" s="560"/>
      <c r="C384" s="561"/>
      <c r="D384" s="561"/>
      <c r="E384" s="561"/>
      <c r="F384" s="561"/>
      <c r="G384" s="561"/>
      <c r="H384" s="561"/>
      <c r="I384" s="561"/>
      <c r="J384" s="561"/>
      <c r="K384" s="561"/>
      <c r="L384" s="562"/>
      <c r="O384" s="11"/>
    </row>
    <row r="385" spans="1:16" s="10" customFormat="1" x14ac:dyDescent="0.3">
      <c r="A385" s="12"/>
      <c r="B385" s="219"/>
      <c r="C385" s="220"/>
      <c r="D385" s="28"/>
      <c r="E385" s="29"/>
      <c r="F385" s="29"/>
      <c r="G385" s="29"/>
      <c r="H385" s="29"/>
      <c r="I385" s="29"/>
      <c r="J385" s="29"/>
      <c r="K385" s="29"/>
      <c r="L385" s="30"/>
      <c r="O385" s="11"/>
    </row>
    <row r="386" spans="1:16" s="10" customFormat="1" x14ac:dyDescent="0.3">
      <c r="A386" s="12"/>
      <c r="B386" s="219"/>
      <c r="C386" s="220"/>
      <c r="D386" s="28"/>
      <c r="G386" s="768">
        <f>Variables!$B$6</f>
        <v>2023</v>
      </c>
      <c r="H386" s="768">
        <f>G386+1</f>
        <v>2024</v>
      </c>
      <c r="I386" s="768">
        <f>H386+1</f>
        <v>2025</v>
      </c>
      <c r="J386" s="768" t="str">
        <f>IF(Intro!$G$21="English",Variables!B9,Variables!C9)</f>
        <v>Jan-Mar 2025</v>
      </c>
      <c r="K386" s="768" t="str">
        <f>IF(Intro!$G$21="English",Variables!B10,Variables!C10)</f>
        <v>Jan-Mar 2026</v>
      </c>
      <c r="L386" s="253"/>
      <c r="O386" s="11"/>
    </row>
    <row r="387" spans="1:16" s="10" customFormat="1" x14ac:dyDescent="0.3">
      <c r="A387" s="12"/>
      <c r="B387" s="219"/>
      <c r="C387" s="220"/>
      <c r="D387" s="28"/>
      <c r="G387" s="769"/>
      <c r="H387" s="769"/>
      <c r="I387" s="769"/>
      <c r="J387" s="769"/>
      <c r="K387" s="769"/>
      <c r="L387" s="253"/>
      <c r="O387" s="11"/>
    </row>
    <row r="388" spans="1:16" s="151" customFormat="1" x14ac:dyDescent="0.3">
      <c r="A388" s="249"/>
      <c r="B388" s="821" t="str">
        <f>IF(Intro!$G$21="English",O388,P388)</f>
        <v xml:space="preserve">Net Sales Value </v>
      </c>
      <c r="C388" s="822"/>
      <c r="D388" s="822"/>
      <c r="E388" s="823"/>
      <c r="F388" s="187" t="s">
        <v>478</v>
      </c>
      <c r="G388" s="319"/>
      <c r="H388" s="319"/>
      <c r="I388" s="319"/>
      <c r="J388" s="319"/>
      <c r="K388" s="319"/>
      <c r="L388" s="253"/>
      <c r="O388" s="151" t="s">
        <v>45</v>
      </c>
      <c r="P388" s="151" t="s">
        <v>70</v>
      </c>
    </row>
    <row r="389" spans="1:16" s="151" customFormat="1" x14ac:dyDescent="0.3">
      <c r="A389" s="249"/>
      <c r="B389" s="844" t="str">
        <f>IF(Intro!$G$21="English",O389,P389)</f>
        <v xml:space="preserve">Cost of Goods Sold </v>
      </c>
      <c r="C389" s="845"/>
      <c r="D389" s="845"/>
      <c r="E389" s="846"/>
      <c r="F389" s="187" t="s">
        <v>478</v>
      </c>
      <c r="G389" s="319"/>
      <c r="H389" s="319"/>
      <c r="I389" s="319"/>
      <c r="J389" s="319"/>
      <c r="K389" s="319"/>
      <c r="L389" s="253"/>
      <c r="O389" s="151" t="s">
        <v>46</v>
      </c>
      <c r="P389" s="151" t="s">
        <v>47</v>
      </c>
    </row>
    <row r="390" spans="1:16" s="175" customFormat="1" x14ac:dyDescent="0.3">
      <c r="A390" s="256"/>
      <c r="B390" s="827" t="str">
        <f>IF(Intro!$G$21="English",O390,P390)</f>
        <v>Gross Margin (Loss)</v>
      </c>
      <c r="C390" s="828"/>
      <c r="D390" s="828"/>
      <c r="E390" s="829"/>
      <c r="F390" s="187" t="s">
        <v>478</v>
      </c>
      <c r="G390" s="322">
        <f>G388-G389</f>
        <v>0</v>
      </c>
      <c r="H390" s="322">
        <f>H388-H389</f>
        <v>0</v>
      </c>
      <c r="I390" s="322">
        <f>I388-I389</f>
        <v>0</v>
      </c>
      <c r="J390" s="322">
        <f>J388-J389</f>
        <v>0</v>
      </c>
      <c r="K390" s="322">
        <f>K388-K389</f>
        <v>0</v>
      </c>
      <c r="L390" s="253"/>
      <c r="O390" s="175" t="s">
        <v>48</v>
      </c>
      <c r="P390" s="175" t="s">
        <v>49</v>
      </c>
    </row>
    <row r="391" spans="1:16" s="151" customFormat="1" x14ac:dyDescent="0.3">
      <c r="A391" s="249"/>
      <c r="B391" s="844" t="str">
        <f>IF(Intro!$G$21="English",O391,P391)</f>
        <v xml:space="preserve">General, Selling, and Administrative Expenses </v>
      </c>
      <c r="C391" s="845"/>
      <c r="D391" s="845"/>
      <c r="E391" s="846"/>
      <c r="F391" s="187" t="s">
        <v>478</v>
      </c>
      <c r="G391" s="319"/>
      <c r="H391" s="319"/>
      <c r="I391" s="319"/>
      <c r="J391" s="319"/>
      <c r="K391" s="319"/>
      <c r="L391" s="253"/>
      <c r="O391" s="151" t="s">
        <v>50</v>
      </c>
      <c r="P391" s="151" t="s">
        <v>51</v>
      </c>
    </row>
    <row r="392" spans="1:16" s="151" customFormat="1" x14ac:dyDescent="0.3">
      <c r="A392" s="249"/>
      <c r="B392" s="844" t="str">
        <f>IF(Intro!$G$21="English",O392,P392)</f>
        <v xml:space="preserve">Financial Expenses </v>
      </c>
      <c r="C392" s="845"/>
      <c r="D392" s="845"/>
      <c r="E392" s="846"/>
      <c r="F392" s="187" t="s">
        <v>478</v>
      </c>
      <c r="G392" s="319"/>
      <c r="H392" s="319"/>
      <c r="I392" s="319"/>
      <c r="J392" s="319"/>
      <c r="K392" s="319"/>
      <c r="L392" s="253"/>
      <c r="O392" s="151" t="s">
        <v>52</v>
      </c>
      <c r="P392" s="151" t="s">
        <v>53</v>
      </c>
    </row>
    <row r="393" spans="1:16" s="151" customFormat="1" x14ac:dyDescent="0.3">
      <c r="A393" s="249"/>
      <c r="B393" s="844" t="str">
        <f>IF(Intro!$G$21="English",O393,P393)</f>
        <v>Other Expenses</v>
      </c>
      <c r="C393" s="845"/>
      <c r="D393" s="845"/>
      <c r="E393" s="846"/>
      <c r="F393" s="187" t="s">
        <v>478</v>
      </c>
      <c r="G393" s="319"/>
      <c r="H393" s="319"/>
      <c r="I393" s="319"/>
      <c r="J393" s="319"/>
      <c r="K393" s="319"/>
      <c r="L393" s="253"/>
      <c r="O393" s="151" t="s">
        <v>97</v>
      </c>
      <c r="P393" s="151" t="s">
        <v>98</v>
      </c>
    </row>
    <row r="394" spans="1:16" s="175" customFormat="1" x14ac:dyDescent="0.3">
      <c r="A394" s="256"/>
      <c r="B394" s="827" t="str">
        <f>IF(Intro!$G$21="English",O394,P394)</f>
        <v>Net Income (Loss) Before Taxes</v>
      </c>
      <c r="C394" s="828"/>
      <c r="D394" s="828"/>
      <c r="E394" s="829"/>
      <c r="F394" s="187" t="s">
        <v>478</v>
      </c>
      <c r="G394" s="322">
        <f>G390-G391-G392-G393</f>
        <v>0</v>
      </c>
      <c r="H394" s="322">
        <f>H390-H391-H392-H393</f>
        <v>0</v>
      </c>
      <c r="I394" s="322">
        <f>I390-I391-I392-I393</f>
        <v>0</v>
      </c>
      <c r="J394" s="322">
        <f>J390-J391-J392-J393</f>
        <v>0</v>
      </c>
      <c r="K394" s="322">
        <f>K390-K391-K392-K393</f>
        <v>0</v>
      </c>
      <c r="L394" s="253"/>
      <c r="O394" s="175" t="s">
        <v>54</v>
      </c>
      <c r="P394" s="175" t="s">
        <v>55</v>
      </c>
    </row>
    <row r="395" spans="1:16" s="175" customFormat="1" x14ac:dyDescent="0.3">
      <c r="A395" s="256"/>
      <c r="B395" s="229"/>
      <c r="C395" s="230"/>
      <c r="D395" s="230"/>
      <c r="E395" s="230"/>
      <c r="F395" s="180"/>
      <c r="G395" s="181"/>
      <c r="H395" s="181"/>
      <c r="I395" s="181"/>
      <c r="J395" s="181"/>
      <c r="K395" s="181"/>
      <c r="L395" s="253"/>
      <c r="O395" s="151"/>
      <c r="P395" s="151"/>
    </row>
    <row r="396" spans="1:16" s="175" customFormat="1" x14ac:dyDescent="0.3">
      <c r="A396" s="256"/>
      <c r="B396" s="306" t="str">
        <f>IF(Intro!$G$21="English",O396,P396)</f>
        <v>Describe "Other expenses".</v>
      </c>
      <c r="D396" s="304"/>
      <c r="E396" s="304"/>
      <c r="F396" s="304"/>
      <c r="G396" s="304"/>
      <c r="H396" s="304"/>
      <c r="I396" s="304"/>
      <c r="J396" s="304"/>
      <c r="K396" s="304"/>
      <c r="L396" s="300"/>
      <c r="O396" s="151" t="s">
        <v>515</v>
      </c>
      <c r="P396" s="151" t="s">
        <v>516</v>
      </c>
    </row>
    <row r="397" spans="1:16" s="175" customFormat="1" x14ac:dyDescent="0.3">
      <c r="A397" s="256"/>
      <c r="B397" s="257"/>
      <c r="C397" s="299"/>
      <c r="D397" s="304"/>
      <c r="E397" s="304"/>
      <c r="F397" s="304"/>
      <c r="G397" s="304"/>
      <c r="H397" s="304"/>
      <c r="I397" s="304"/>
      <c r="J397" s="304"/>
      <c r="K397" s="304"/>
      <c r="L397" s="300"/>
      <c r="O397" s="151"/>
      <c r="P397" s="151"/>
    </row>
    <row r="398" spans="1:16" s="175" customFormat="1" x14ac:dyDescent="0.3">
      <c r="A398" s="256"/>
      <c r="B398" s="527"/>
      <c r="C398" s="528"/>
      <c r="D398" s="528"/>
      <c r="E398" s="528"/>
      <c r="F398" s="528"/>
      <c r="G398" s="528"/>
      <c r="H398" s="528"/>
      <c r="I398" s="528"/>
      <c r="J398" s="528"/>
      <c r="K398" s="528"/>
      <c r="L398" s="529"/>
      <c r="O398" s="151"/>
      <c r="P398" s="151"/>
    </row>
    <row r="399" spans="1:16" s="175" customFormat="1" x14ac:dyDescent="0.3">
      <c r="A399" s="256"/>
      <c r="B399" s="527"/>
      <c r="C399" s="528"/>
      <c r="D399" s="528"/>
      <c r="E399" s="528"/>
      <c r="F399" s="528"/>
      <c r="G399" s="528"/>
      <c r="H399" s="528"/>
      <c r="I399" s="528"/>
      <c r="J399" s="528"/>
      <c r="K399" s="528"/>
      <c r="L399" s="529"/>
      <c r="O399" s="151"/>
      <c r="P399" s="151"/>
    </row>
    <row r="400" spans="1:16" s="175" customFormat="1" x14ac:dyDescent="0.3">
      <c r="A400" s="256"/>
      <c r="B400" s="527"/>
      <c r="C400" s="528"/>
      <c r="D400" s="528"/>
      <c r="E400" s="528"/>
      <c r="F400" s="528"/>
      <c r="G400" s="528"/>
      <c r="H400" s="528"/>
      <c r="I400" s="528"/>
      <c r="J400" s="528"/>
      <c r="K400" s="528"/>
      <c r="L400" s="529"/>
      <c r="O400" s="151"/>
      <c r="P400" s="151"/>
    </row>
    <row r="401" spans="1:16" s="175" customFormat="1" x14ac:dyDescent="0.3">
      <c r="A401" s="256"/>
      <c r="B401" s="527"/>
      <c r="C401" s="528"/>
      <c r="D401" s="528"/>
      <c r="E401" s="528"/>
      <c r="F401" s="528"/>
      <c r="G401" s="528"/>
      <c r="H401" s="528"/>
      <c r="I401" s="528"/>
      <c r="J401" s="528"/>
      <c r="K401" s="528"/>
      <c r="L401" s="529"/>
      <c r="O401" s="151"/>
      <c r="P401" s="151"/>
    </row>
    <row r="402" spans="1:16" s="175" customFormat="1" x14ac:dyDescent="0.3">
      <c r="A402" s="256"/>
      <c r="B402" s="527"/>
      <c r="C402" s="528"/>
      <c r="D402" s="528"/>
      <c r="E402" s="528"/>
      <c r="F402" s="528"/>
      <c r="G402" s="528"/>
      <c r="H402" s="528"/>
      <c r="I402" s="528"/>
      <c r="J402" s="528"/>
      <c r="K402" s="528"/>
      <c r="L402" s="529"/>
      <c r="O402" s="151"/>
      <c r="P402" s="151"/>
    </row>
    <row r="403" spans="1:16" s="175" customFormat="1" x14ac:dyDescent="0.3">
      <c r="A403" s="256"/>
      <c r="B403" s="527"/>
      <c r="C403" s="528"/>
      <c r="D403" s="528"/>
      <c r="E403" s="528"/>
      <c r="F403" s="528"/>
      <c r="G403" s="528"/>
      <c r="H403" s="528"/>
      <c r="I403" s="528"/>
      <c r="J403" s="528"/>
      <c r="K403" s="528"/>
      <c r="L403" s="529"/>
      <c r="O403" s="151"/>
      <c r="P403" s="151"/>
    </row>
    <row r="404" spans="1:16" s="175" customFormat="1" x14ac:dyDescent="0.3">
      <c r="A404" s="256"/>
      <c r="B404" s="527"/>
      <c r="C404" s="528"/>
      <c r="D404" s="528"/>
      <c r="E404" s="528"/>
      <c r="F404" s="528"/>
      <c r="G404" s="528"/>
      <c r="H404" s="528"/>
      <c r="I404" s="528"/>
      <c r="J404" s="528"/>
      <c r="K404" s="528"/>
      <c r="L404" s="529"/>
      <c r="O404" s="151"/>
      <c r="P404" s="151"/>
    </row>
    <row r="405" spans="1:16" s="175" customFormat="1" x14ac:dyDescent="0.3">
      <c r="A405" s="256"/>
      <c r="B405" s="527"/>
      <c r="C405" s="528"/>
      <c r="D405" s="528"/>
      <c r="E405" s="528"/>
      <c r="F405" s="528"/>
      <c r="G405" s="528"/>
      <c r="H405" s="528"/>
      <c r="I405" s="528"/>
      <c r="J405" s="528"/>
      <c r="K405" s="528"/>
      <c r="L405" s="529"/>
      <c r="O405" s="151"/>
      <c r="P405" s="151"/>
    </row>
    <row r="406" spans="1:16" s="175" customFormat="1" x14ac:dyDescent="0.3">
      <c r="A406" s="256"/>
      <c r="B406" s="229"/>
      <c r="C406" s="230"/>
      <c r="D406" s="230"/>
      <c r="E406" s="230"/>
      <c r="F406" s="180"/>
      <c r="G406" s="181"/>
      <c r="H406" s="181"/>
      <c r="I406" s="181"/>
      <c r="J406" s="181"/>
      <c r="K406" s="181"/>
      <c r="L406" s="253"/>
      <c r="O406" s="151"/>
      <c r="P406" s="151"/>
    </row>
    <row r="407" spans="1:16" s="175" customFormat="1" x14ac:dyDescent="0.3">
      <c r="A407" s="256"/>
      <c r="B407" s="560" t="str">
        <f>IF(Intro!$G$21="English",O407,P407)</f>
        <v>Explain any large changes between periods and any irregularities such as negative amounts in the amounts reported above.</v>
      </c>
      <c r="C407" s="561"/>
      <c r="D407" s="561"/>
      <c r="E407" s="561"/>
      <c r="F407" s="561"/>
      <c r="G407" s="561"/>
      <c r="H407" s="561"/>
      <c r="I407" s="561"/>
      <c r="J407" s="561"/>
      <c r="K407" s="561"/>
      <c r="L407" s="562"/>
      <c r="O407" s="150" t="s">
        <v>616</v>
      </c>
      <c r="P407" s="150" t="s">
        <v>617</v>
      </c>
    </row>
    <row r="408" spans="1:16" s="175" customFormat="1" x14ac:dyDescent="0.3">
      <c r="A408" s="256"/>
      <c r="B408" s="298"/>
      <c r="C408" s="299"/>
      <c r="D408" s="299"/>
      <c r="E408" s="299"/>
      <c r="F408" s="304"/>
      <c r="G408" s="304"/>
      <c r="H408" s="304"/>
      <c r="I408" s="304"/>
      <c r="J408" s="304"/>
      <c r="K408" s="304"/>
      <c r="L408" s="253"/>
      <c r="O408" s="151"/>
      <c r="P408" s="151"/>
    </row>
    <row r="409" spans="1:16" s="175" customFormat="1" x14ac:dyDescent="0.3">
      <c r="A409" s="256"/>
      <c r="B409" s="527"/>
      <c r="C409" s="528"/>
      <c r="D409" s="528"/>
      <c r="E409" s="528"/>
      <c r="F409" s="528"/>
      <c r="G409" s="528"/>
      <c r="H409" s="528"/>
      <c r="I409" s="528"/>
      <c r="J409" s="528"/>
      <c r="K409" s="528"/>
      <c r="L409" s="529"/>
      <c r="O409" s="151"/>
      <c r="P409" s="151"/>
    </row>
    <row r="410" spans="1:16" s="175" customFormat="1" x14ac:dyDescent="0.3">
      <c r="A410" s="256"/>
      <c r="B410" s="527"/>
      <c r="C410" s="528"/>
      <c r="D410" s="528"/>
      <c r="E410" s="528"/>
      <c r="F410" s="528"/>
      <c r="G410" s="528"/>
      <c r="H410" s="528"/>
      <c r="I410" s="528"/>
      <c r="J410" s="528"/>
      <c r="K410" s="528"/>
      <c r="L410" s="529"/>
      <c r="O410" s="151"/>
      <c r="P410" s="151"/>
    </row>
    <row r="411" spans="1:16" s="175" customFormat="1" x14ac:dyDescent="0.3">
      <c r="A411" s="256"/>
      <c r="B411" s="527"/>
      <c r="C411" s="528"/>
      <c r="D411" s="528"/>
      <c r="E411" s="528"/>
      <c r="F411" s="528"/>
      <c r="G411" s="528"/>
      <c r="H411" s="528"/>
      <c r="I411" s="528"/>
      <c r="J411" s="528"/>
      <c r="K411" s="528"/>
      <c r="L411" s="529"/>
      <c r="O411" s="151"/>
      <c r="P411" s="151"/>
    </row>
    <row r="412" spans="1:16" s="175" customFormat="1" x14ac:dyDescent="0.3">
      <c r="A412" s="256"/>
      <c r="B412" s="527"/>
      <c r="C412" s="528"/>
      <c r="D412" s="528"/>
      <c r="E412" s="528"/>
      <c r="F412" s="528"/>
      <c r="G412" s="528"/>
      <c r="H412" s="528"/>
      <c r="I412" s="528"/>
      <c r="J412" s="528"/>
      <c r="K412" s="528"/>
      <c r="L412" s="529"/>
      <c r="O412" s="151"/>
      <c r="P412" s="151"/>
    </row>
    <row r="413" spans="1:16" s="175" customFormat="1" x14ac:dyDescent="0.3">
      <c r="A413" s="256"/>
      <c r="B413" s="527"/>
      <c r="C413" s="528"/>
      <c r="D413" s="528"/>
      <c r="E413" s="528"/>
      <c r="F413" s="528"/>
      <c r="G413" s="528"/>
      <c r="H413" s="528"/>
      <c r="I413" s="528"/>
      <c r="J413" s="528"/>
      <c r="K413" s="528"/>
      <c r="L413" s="529"/>
      <c r="O413" s="151"/>
      <c r="P413" s="151"/>
    </row>
    <row r="414" spans="1:16" s="175" customFormat="1" x14ac:dyDescent="0.3">
      <c r="A414" s="256"/>
      <c r="B414" s="527"/>
      <c r="C414" s="528"/>
      <c r="D414" s="528"/>
      <c r="E414" s="528"/>
      <c r="F414" s="528"/>
      <c r="G414" s="528"/>
      <c r="H414" s="528"/>
      <c r="I414" s="528"/>
      <c r="J414" s="528"/>
      <c r="K414" s="528"/>
      <c r="L414" s="529"/>
      <c r="O414" s="151"/>
      <c r="P414" s="151"/>
    </row>
    <row r="415" spans="1:16" s="175" customFormat="1" x14ac:dyDescent="0.3">
      <c r="A415" s="256"/>
      <c r="B415" s="527"/>
      <c r="C415" s="528"/>
      <c r="D415" s="528"/>
      <c r="E415" s="528"/>
      <c r="F415" s="528"/>
      <c r="G415" s="528"/>
      <c r="H415" s="528"/>
      <c r="I415" s="528"/>
      <c r="J415" s="528"/>
      <c r="K415" s="528"/>
      <c r="L415" s="529"/>
      <c r="O415" s="151"/>
      <c r="P415" s="151"/>
    </row>
    <row r="416" spans="1:16" s="175" customFormat="1" x14ac:dyDescent="0.3">
      <c r="A416" s="256"/>
      <c r="B416" s="527"/>
      <c r="C416" s="528"/>
      <c r="D416" s="528"/>
      <c r="E416" s="528"/>
      <c r="F416" s="528"/>
      <c r="G416" s="528"/>
      <c r="H416" s="528"/>
      <c r="I416" s="528"/>
      <c r="J416" s="528"/>
      <c r="K416" s="528"/>
      <c r="L416" s="529"/>
      <c r="O416" s="151"/>
      <c r="P416" s="151"/>
    </row>
    <row r="417" spans="1:16" s="151" customFormat="1" x14ac:dyDescent="0.3">
      <c r="A417" s="249"/>
      <c r="B417" s="244"/>
      <c r="C417" s="245"/>
      <c r="D417" s="245"/>
      <c r="E417" s="245"/>
      <c r="F417" s="245"/>
      <c r="G417" s="245"/>
      <c r="H417" s="245"/>
      <c r="I417" s="245"/>
      <c r="J417" s="245"/>
      <c r="K417" s="245"/>
      <c r="L417" s="246"/>
    </row>
    <row r="418" spans="1:16" s="3" customFormat="1" x14ac:dyDescent="0.3">
      <c r="A418" s="12"/>
      <c r="B418" s="680" t="s">
        <v>36</v>
      </c>
      <c r="C418" s="681"/>
      <c r="D418" s="681"/>
      <c r="E418" s="681"/>
      <c r="F418" s="681"/>
      <c r="G418" s="681"/>
      <c r="H418" s="681"/>
      <c r="I418" s="681"/>
      <c r="J418" s="681"/>
      <c r="K418" s="681"/>
      <c r="L418" s="682"/>
      <c r="M418" s="258"/>
      <c r="O418" s="151"/>
    </row>
    <row r="419" spans="1:16" s="151" customFormat="1" x14ac:dyDescent="0.3">
      <c r="A419" s="249"/>
      <c r="B419" s="208"/>
      <c r="C419" s="202"/>
      <c r="D419" s="202"/>
      <c r="E419" s="202"/>
      <c r="F419" s="202"/>
      <c r="G419" s="202"/>
      <c r="H419" s="202"/>
      <c r="I419" s="202"/>
      <c r="J419" s="202"/>
      <c r="K419" s="202"/>
      <c r="L419" s="203"/>
    </row>
    <row r="420" spans="1:16" s="151" customFormat="1" x14ac:dyDescent="0.3">
      <c r="A420" s="249"/>
      <c r="B420" s="674" t="str">
        <f>IF(Intro!$G$21="English",O420,P420)</f>
        <v>Submit audited financial statements for your total firm for each fiscal year since January 1, 2023. If unavailable, provide the equivalent unaudited statements.</v>
      </c>
      <c r="C420" s="675"/>
      <c r="D420" s="675" t="e">
        <f>IF(#REF!="English",P420,Q420)</f>
        <v>#REF!</v>
      </c>
      <c r="E420" s="675" t="e">
        <f>IF(#REF!="English",Q420,R420)</f>
        <v>#REF!</v>
      </c>
      <c r="F420" s="675" t="e">
        <f>IF(#REF!="English",R420,S420)</f>
        <v>#REF!</v>
      </c>
      <c r="G420" s="675" t="e">
        <f>IF(#REF!="English",S420,T420)</f>
        <v>#REF!</v>
      </c>
      <c r="H420" s="675" t="e">
        <f>IF(#REF!="English",T420,U420)</f>
        <v>#REF!</v>
      </c>
      <c r="I420" s="675" t="e">
        <f>IF(#REF!="English",U420,V420)</f>
        <v>#REF!</v>
      </c>
      <c r="J420" s="675" t="e">
        <f>IF(#REF!="English",V420,W420)</f>
        <v>#REF!</v>
      </c>
      <c r="K420" s="675" t="e">
        <f>IF(#REF!="English",W420,X420)</f>
        <v>#REF!</v>
      </c>
      <c r="L420" s="676" t="e">
        <f>IF(#REF!="English",X420,Y420)</f>
        <v>#REF!</v>
      </c>
      <c r="O420" s="151"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420" s="151"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421" spans="1:16" s="151" customFormat="1" x14ac:dyDescent="0.3">
      <c r="A421" s="249"/>
      <c r="B421" s="674"/>
      <c r="C421" s="675"/>
      <c r="D421" s="675"/>
      <c r="E421" s="675"/>
      <c r="F421" s="675"/>
      <c r="G421" s="675"/>
      <c r="H421" s="675"/>
      <c r="I421" s="675"/>
      <c r="J421" s="675"/>
      <c r="K421" s="675"/>
      <c r="L421" s="676"/>
    </row>
    <row r="422" spans="1:16" s="151" customFormat="1" x14ac:dyDescent="0.3">
      <c r="A422" s="249"/>
      <c r="B422" s="244"/>
      <c r="C422" s="245"/>
      <c r="D422" s="245"/>
      <c r="E422" s="245"/>
      <c r="F422" s="245"/>
      <c r="G422" s="245"/>
      <c r="H422" s="245"/>
      <c r="I422" s="245"/>
      <c r="J422" s="245"/>
      <c r="K422" s="245"/>
      <c r="L422" s="246"/>
    </row>
    <row r="423" spans="1:16" s="177" customFormat="1" x14ac:dyDescent="0.3">
      <c r="A423" s="254"/>
      <c r="B423" s="267"/>
      <c r="C423" s="267"/>
      <c r="D423" s="268"/>
      <c r="E423" s="268"/>
      <c r="F423" s="268"/>
      <c r="G423" s="268"/>
      <c r="H423" s="268"/>
      <c r="I423" s="268"/>
      <c r="J423" s="268"/>
      <c r="K423" s="268"/>
      <c r="L423" s="268"/>
      <c r="N423" s="255"/>
    </row>
    <row r="424" spans="1:16" s="177" customFormat="1" x14ac:dyDescent="0.3">
      <c r="A424" s="254"/>
      <c r="B424" s="267"/>
      <c r="C424" s="267"/>
      <c r="D424" s="268"/>
      <c r="E424" s="268"/>
      <c r="F424" s="268"/>
      <c r="G424" s="268"/>
      <c r="H424" s="268"/>
      <c r="I424" s="268"/>
      <c r="J424" s="268"/>
      <c r="K424" s="268"/>
      <c r="L424" s="268"/>
      <c r="N424" s="255"/>
    </row>
    <row r="425" spans="1:16" s="177" customFormat="1" x14ac:dyDescent="0.3">
      <c r="A425" s="254"/>
      <c r="B425" s="267"/>
      <c r="C425" s="267"/>
      <c r="D425" s="268"/>
      <c r="E425" s="268"/>
      <c r="F425" s="268"/>
      <c r="G425" s="268"/>
      <c r="H425" s="268"/>
      <c r="I425" s="268"/>
      <c r="J425" s="268"/>
      <c r="K425" s="268"/>
      <c r="L425" s="268"/>
      <c r="N425" s="255"/>
    </row>
  </sheetData>
  <sheetProtection algorithmName="SHA-512" hashValue="RuLKxS/j1cDi2A+cSW+RHNd4omJD9/PgOONzHZAA0jzuOLzBccC96ZFNNbFJG2Fd+qrgTfRNTrw89Pt7WWPzhA==" saltValue="ACdmTV8srq+0j3poCTiyUA==" spinCount="100000" sheet="1" objects="1" scenarios="1" selectLockedCells="1"/>
  <mergeCells count="247">
    <mergeCell ref="B67:L67"/>
    <mergeCell ref="B69:L69"/>
    <mergeCell ref="B71:L78"/>
    <mergeCell ref="E137:F146"/>
    <mergeCell ref="E147:F156"/>
    <mergeCell ref="E157:F166"/>
    <mergeCell ref="E167:F176"/>
    <mergeCell ref="E177:F186"/>
    <mergeCell ref="G137:L146"/>
    <mergeCell ref="G147:L156"/>
    <mergeCell ref="G157:L166"/>
    <mergeCell ref="G167:L176"/>
    <mergeCell ref="G177:L186"/>
    <mergeCell ref="D147:D156"/>
    <mergeCell ref="C157:C166"/>
    <mergeCell ref="D157:D166"/>
    <mergeCell ref="B167:B176"/>
    <mergeCell ref="B177:B186"/>
    <mergeCell ref="C167:C176"/>
    <mergeCell ref="D167:D176"/>
    <mergeCell ref="B97:L97"/>
    <mergeCell ref="I99:I100"/>
    <mergeCell ref="K111:K112"/>
    <mergeCell ref="I120:I121"/>
    <mergeCell ref="G386:G387"/>
    <mergeCell ref="H386:H387"/>
    <mergeCell ref="I386:I387"/>
    <mergeCell ref="J386:J387"/>
    <mergeCell ref="K386:K387"/>
    <mergeCell ref="B336:L343"/>
    <mergeCell ref="B349:C358"/>
    <mergeCell ref="B359:C368"/>
    <mergeCell ref="B369:C378"/>
    <mergeCell ref="D349:L358"/>
    <mergeCell ref="D359:L368"/>
    <mergeCell ref="D369:L378"/>
    <mergeCell ref="E284:L291"/>
    <mergeCell ref="B292:D299"/>
    <mergeCell ref="E292:L299"/>
    <mergeCell ref="K263:K266"/>
    <mergeCell ref="B267:F269"/>
    <mergeCell ref="G267:G269"/>
    <mergeCell ref="D177:D186"/>
    <mergeCell ref="B420:L421"/>
    <mergeCell ref="B409:L416"/>
    <mergeCell ref="B418:L418"/>
    <mergeCell ref="B190:L190"/>
    <mergeCell ref="B300:D307"/>
    <mergeCell ref="E300:L307"/>
    <mergeCell ref="B311:L311"/>
    <mergeCell ref="B313:L320"/>
    <mergeCell ref="B255:F258"/>
    <mergeCell ref="G255:G258"/>
    <mergeCell ref="H255:H258"/>
    <mergeCell ref="I255:I258"/>
    <mergeCell ref="J255:J258"/>
    <mergeCell ref="K255:K258"/>
    <mergeCell ref="B259:F262"/>
    <mergeCell ref="G259:G262"/>
    <mergeCell ref="B383:L384"/>
    <mergeCell ref="G44:G45"/>
    <mergeCell ref="B46:E46"/>
    <mergeCell ref="I21:I22"/>
    <mergeCell ref="J21:J22"/>
    <mergeCell ref="K21:K22"/>
    <mergeCell ref="B407:L407"/>
    <mergeCell ref="B388:E388"/>
    <mergeCell ref="B389:E389"/>
    <mergeCell ref="B390:E390"/>
    <mergeCell ref="B391:E391"/>
    <mergeCell ref="B392:E392"/>
    <mergeCell ref="B309:L309"/>
    <mergeCell ref="B324:L324"/>
    <mergeCell ref="B331:L331"/>
    <mergeCell ref="B345:L345"/>
    <mergeCell ref="B381:L381"/>
    <mergeCell ref="B326:L326"/>
    <mergeCell ref="B347:L347"/>
    <mergeCell ref="B329:C329"/>
    <mergeCell ref="B333:L334"/>
    <mergeCell ref="B80:L80"/>
    <mergeCell ref="B93:L93"/>
    <mergeCell ref="B129:L129"/>
    <mergeCell ref="B284:D291"/>
    <mergeCell ref="H259:H262"/>
    <mergeCell ref="I259:I262"/>
    <mergeCell ref="J259:J262"/>
    <mergeCell ref="K259:K262"/>
    <mergeCell ref="B263:F266"/>
    <mergeCell ref="G263:G266"/>
    <mergeCell ref="H263:H266"/>
    <mergeCell ref="C147:C156"/>
    <mergeCell ref="H267:H269"/>
    <mergeCell ref="I267:I269"/>
    <mergeCell ref="J267:J269"/>
    <mergeCell ref="K267:K269"/>
    <mergeCell ref="K253:K254"/>
    <mergeCell ref="B228:E228"/>
    <mergeCell ref="B229:E229"/>
    <mergeCell ref="B201:E201"/>
    <mergeCell ref="B202:E202"/>
    <mergeCell ref="B203:E203"/>
    <mergeCell ref="B204:E204"/>
    <mergeCell ref="B205:E205"/>
    <mergeCell ref="B242:L242"/>
    <mergeCell ref="B244:L251"/>
    <mergeCell ref="B230:E230"/>
    <mergeCell ref="B231:E231"/>
    <mergeCell ref="B282:L282"/>
    <mergeCell ref="I263:I266"/>
    <mergeCell ref="J263:J266"/>
    <mergeCell ref="B271:L278"/>
    <mergeCell ref="B280:L280"/>
    <mergeCell ref="B253:F254"/>
    <mergeCell ref="B195:F196"/>
    <mergeCell ref="G195:G196"/>
    <mergeCell ref="H195:H196"/>
    <mergeCell ref="I195:I196"/>
    <mergeCell ref="J195:J196"/>
    <mergeCell ref="K195:K196"/>
    <mergeCell ref="B206:E206"/>
    <mergeCell ref="B226:E226"/>
    <mergeCell ref="B213:L213"/>
    <mergeCell ref="B215:L222"/>
    <mergeCell ref="B227:E227"/>
    <mergeCell ref="B233:E233"/>
    <mergeCell ref="B234:E234"/>
    <mergeCell ref="B235:E235"/>
    <mergeCell ref="G253:G254"/>
    <mergeCell ref="H253:H254"/>
    <mergeCell ref="I253:I254"/>
    <mergeCell ref="J253:J254"/>
    <mergeCell ref="B232:E232"/>
    <mergeCell ref="B192:L193"/>
    <mergeCell ref="B224:F225"/>
    <mergeCell ref="G224:G225"/>
    <mergeCell ref="H224:H225"/>
    <mergeCell ref="I224:I225"/>
    <mergeCell ref="J224:J225"/>
    <mergeCell ref="K224:K225"/>
    <mergeCell ref="B199:E199"/>
    <mergeCell ref="B200:E200"/>
    <mergeCell ref="B197:E197"/>
    <mergeCell ref="B198:E198"/>
    <mergeCell ref="B208:C208"/>
    <mergeCell ref="D208:K211"/>
    <mergeCell ref="B157:B166"/>
    <mergeCell ref="C137:C146"/>
    <mergeCell ref="D137:D146"/>
    <mergeCell ref="B127:E127"/>
    <mergeCell ref="G120:G121"/>
    <mergeCell ref="B122:E122"/>
    <mergeCell ref="B123:E123"/>
    <mergeCell ref="B124:E124"/>
    <mergeCell ref="B125:E125"/>
    <mergeCell ref="B19:L19"/>
    <mergeCell ref="B21:F22"/>
    <mergeCell ref="G21:G22"/>
    <mergeCell ref="B4:L4"/>
    <mergeCell ref="B5:L5"/>
    <mergeCell ref="B6:L6"/>
    <mergeCell ref="B9:L9"/>
    <mergeCell ref="B10:L10"/>
    <mergeCell ref="B12:L12"/>
    <mergeCell ref="B17:L17"/>
    <mergeCell ref="H21:H22"/>
    <mergeCell ref="B393:E393"/>
    <mergeCell ref="B394:E394"/>
    <mergeCell ref="B13:L13"/>
    <mergeCell ref="B14:L14"/>
    <mergeCell ref="B8:L8"/>
    <mergeCell ref="B323:L323"/>
    <mergeCell ref="I44:I45"/>
    <mergeCell ref="J44:J45"/>
    <mergeCell ref="K44:K45"/>
    <mergeCell ref="B56:L56"/>
    <mergeCell ref="B58:L65"/>
    <mergeCell ref="B35:L42"/>
    <mergeCell ref="H44:H45"/>
    <mergeCell ref="B380:L380"/>
    <mergeCell ref="B16:L16"/>
    <mergeCell ref="B189:L189"/>
    <mergeCell ref="K99:K100"/>
    <mergeCell ref="H105:H106"/>
    <mergeCell ref="I105:I106"/>
    <mergeCell ref="B23:E23"/>
    <mergeCell ref="B24:E24"/>
    <mergeCell ref="B25:E25"/>
    <mergeCell ref="B26:E26"/>
    <mergeCell ref="B27:E27"/>
    <mergeCell ref="B398:L405"/>
    <mergeCell ref="B33:L33"/>
    <mergeCell ref="J105:J106"/>
    <mergeCell ref="K105:K106"/>
    <mergeCell ref="J99:J100"/>
    <mergeCell ref="B84:L91"/>
    <mergeCell ref="B82:L82"/>
    <mergeCell ref="B95:L96"/>
    <mergeCell ref="H99:H100"/>
    <mergeCell ref="B44:F45"/>
    <mergeCell ref="B52:E52"/>
    <mergeCell ref="B53:E53"/>
    <mergeCell ref="B54:E54"/>
    <mergeCell ref="B99:F100"/>
    <mergeCell ref="G99:G100"/>
    <mergeCell ref="G105:G106"/>
    <mergeCell ref="B105:F106"/>
    <mergeCell ref="B107:E107"/>
    <mergeCell ref="B101:E101"/>
    <mergeCell ref="B102:E102"/>
    <mergeCell ref="B103:E103"/>
    <mergeCell ref="B108:E108"/>
    <mergeCell ref="B109:E109"/>
    <mergeCell ref="B126:E126"/>
    <mergeCell ref="B28:E28"/>
    <mergeCell ref="B29:E29"/>
    <mergeCell ref="B30:E30"/>
    <mergeCell ref="B31:E31"/>
    <mergeCell ref="B47:E47"/>
    <mergeCell ref="B48:E48"/>
    <mergeCell ref="B49:E49"/>
    <mergeCell ref="B50:E50"/>
    <mergeCell ref="B51:E51"/>
    <mergeCell ref="B237:C237"/>
    <mergeCell ref="D237:K240"/>
    <mergeCell ref="J111:J112"/>
    <mergeCell ref="I111:I112"/>
    <mergeCell ref="H111:H112"/>
    <mergeCell ref="G111:G112"/>
    <mergeCell ref="B111:F112"/>
    <mergeCell ref="B113:E113"/>
    <mergeCell ref="B114:E114"/>
    <mergeCell ref="B115:E115"/>
    <mergeCell ref="B116:E116"/>
    <mergeCell ref="H120:H121"/>
    <mergeCell ref="B118:L119"/>
    <mergeCell ref="B131:L133"/>
    <mergeCell ref="J120:J121"/>
    <mergeCell ref="K120:K121"/>
    <mergeCell ref="C177:C186"/>
    <mergeCell ref="B135:B136"/>
    <mergeCell ref="C135:C136"/>
    <mergeCell ref="D135:D136"/>
    <mergeCell ref="E135:F136"/>
    <mergeCell ref="G135:L136"/>
    <mergeCell ref="B137:B146"/>
    <mergeCell ref="B147:B156"/>
  </mergeCells>
  <phoneticPr fontId="18" type="noConversion"/>
  <conditionalFormatting sqref="G255:K256 G259:K260 G263:K264 G267:K268 G270:K270">
    <cfRule type="cellIs" dxfId="8" priority="1" operator="equal">
      <formula>"Error"</formula>
    </cfRule>
  </conditionalFormatting>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147 B336:L336 B84:L84 E157 B313:L316 E300:L300 E147 E167 G137 E177 E284:L284 E292:L292 G177 G157 B271 B338:L340 D359 E137 G167 D349 D369 B35:L38 B58:L61 B71:L74 B215:L218 B244:L247 B398:L401 B409:L412"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06:K406 G109:K109 G116:K116 G54:K54 G228:K228 H32:L32 G31:K31 G103:K103 G199:K199 G390:K390 G235:K235 G230:K231 G206:K206 G201:K202 G113:K113 G394:K395 G122:K127" xr:uid="{F77DE07A-E5BD-4DD9-9825-4423487DEE8D}">
      <formula1>1000</formula1>
    </dataValidation>
    <dataValidation type="decimal" operator="greaterThanOrEqual" allowBlank="1" showErrorMessage="1" errorTitle="Errror / Erreur" error="Please input only numerical values into these cells./SVP donnez uniquement des valeurs numériques dans ces cellules." prompt="1000 character limit/limite de 1000 caractères" sqref="G388:K389 G391:K393 G23:K30 G46:K53 G101:K102 G107:K108 G114:K115 G197:K198 G200:K200 G203:K205 G226:K227 G229:K229 G232:K234 E329:J329" xr:uid="{7F19DED6-D56F-4D44-A656-4A9C39D23CC7}">
      <formula1>0</formula1>
    </dataValidation>
  </dataValidations>
  <printOptions horizontalCentered="1"/>
  <pageMargins left="0.25" right="0.25" top="0.75" bottom="0.75" header="0.3" footer="0.3"/>
  <pageSetup scale="63" fitToHeight="0" orientation="portrait" r:id="rId1"/>
  <headerFooter>
    <oddFooter>&amp;L&amp;A</oddFooter>
  </headerFooter>
  <rowBreaks count="8" manualBreakCount="8">
    <brk id="66" min="1" max="11" man="1"/>
    <brk id="92" min="1" max="11" man="1"/>
    <brk id="128" min="1" max="11" man="1"/>
    <brk id="187" min="1" max="11" man="1"/>
    <brk id="252" min="1" max="11" man="1"/>
    <brk id="308" min="1" max="11" man="1"/>
    <brk id="344" min="1" max="11" man="1"/>
    <brk id="379"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24</vt:i4>
      </vt:variant>
    </vt:vector>
  </HeadingPairs>
  <TitlesOfParts>
    <vt:vector size="39" baseType="lpstr">
      <vt:lpstr>Variables</vt:lpstr>
      <vt:lpstr>Intro</vt:lpstr>
      <vt:lpstr>Exclusions</vt:lpstr>
      <vt:lpstr>Info</vt:lpstr>
      <vt:lpstr>Public</vt:lpstr>
      <vt:lpstr>AddPub</vt:lpstr>
      <vt:lpstr>Pro 1</vt:lpstr>
      <vt:lpstr>Pro 2</vt:lpstr>
      <vt:lpstr>Pro 3</vt:lpstr>
      <vt:lpstr>Pro 4</vt:lpstr>
      <vt:lpstr>AddPro</vt:lpstr>
      <vt:lpstr>Confirm</vt:lpstr>
      <vt:lpstr>DB</vt:lpstr>
      <vt:lpstr>QualDB</vt:lpstr>
      <vt:lpstr>DataTab</vt:lpstr>
      <vt:lpstr>Exclusions</vt:lpstr>
      <vt:lpstr>AddPro!Print_Area</vt:lpstr>
      <vt:lpstr>AddPub!Print_Area</vt:lpstr>
      <vt:lpstr>Confirm!Print_Area</vt:lpstr>
      <vt:lpstr>Exclusions!Print_Area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Exclusions!Print_Titles</vt:lpstr>
      <vt:lpstr>Info!Print_Titles</vt:lpstr>
      <vt:lpstr>Intro!Print_Titles</vt:lpstr>
      <vt:lpstr>'Pro 1'!Print_Titles</vt:lpstr>
      <vt:lpstr>'Pro 2'!Print_Titles</vt:lpstr>
      <vt:lpstr>'Pro 3'!Print_Titles</vt:lpstr>
      <vt:lpstr>'Pro 4'!Print_Titles</vt:lpstr>
      <vt:lpstr>Public!Print_Titles</vt:lpstr>
      <vt:lpstr>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St-Amand, Josee</cp:lastModifiedBy>
  <cp:lastPrinted>2026-05-27T01:50:28Z</cp:lastPrinted>
  <dcterms:created xsi:type="dcterms:W3CDTF">2023-04-17T11:18:56Z</dcterms:created>
  <dcterms:modified xsi:type="dcterms:W3CDTF">2026-06-04T16:09:22Z</dcterms:modified>
</cp:coreProperties>
</file>