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B8B3B822-D895-4614-9E04-24C520145C32}" xr6:coauthVersionLast="47" xr6:coauthVersionMax="47" xr10:uidLastSave="{00000000-0000-0000-0000-000000000000}"/>
  <workbookProtection workbookAlgorithmName="SHA-512" workbookHashValue="VyrdGGH7KMr8zwzJKXvz65eGFcZx6r+q0IBgUU+s+W8zob5W0VUcS/lUpcluAF/eqDFQNCI+fEWgP913Jc0weg==" workbookSaltValue="VJoQiGJQ+UvWgd5WAdH/WQ==" workbookSpinCount="100000" lockStructure="1"/>
  <bookViews>
    <workbookView xWindow="-108" yWindow="-108" windowWidth="30936" windowHeight="16776" tabRatio="907" firstSheet="1" activeTab="1" xr2:uid="{C5891CD3-0E1B-4A35-B74B-8A6F66005F71}"/>
  </bookViews>
  <sheets>
    <sheet name="Variables" sheetId="80" state="hidden" r:id="rId1"/>
    <sheet name="Intro" sheetId="81" r:id="rId2"/>
    <sheet name="Exclusions" sheetId="126" r:id="rId3"/>
    <sheet name="Info" sheetId="82" r:id="rId4"/>
    <sheet name="Public" sheetId="83" r:id="rId5"/>
    <sheet name="AddPub" sheetId="84" r:id="rId6"/>
    <sheet name="Pro" sheetId="120" r:id="rId7"/>
    <sheet name="Begin" sheetId="93" state="hidden" r:id="rId8"/>
    <sheet name="Imp-Chin. Taipei chin." sheetId="105" r:id="rId9"/>
    <sheet name="Imp-Germany|Allemagne" sheetId="127" r:id="rId10"/>
    <sheet name="Imp-France" sheetId="130" r:id="rId11"/>
    <sheet name="Imp-South Korea|Corée Sud" sheetId="129" r:id="rId12"/>
    <sheet name="Imp-Türkiye" sheetId="131" r:id="rId13"/>
    <sheet name="Imp-US | ÉU" sheetId="128" r:id="rId14"/>
    <sheet name="Imp-Other | Autre" sheetId="122" r:id="rId15"/>
    <sheet name="End" sheetId="94" state="hidden" r:id="rId16"/>
    <sheet name="Invent | Stock" sheetId="92" r:id="rId17"/>
    <sheet name="AddPro" sheetId="123" r:id="rId18"/>
    <sheet name="Confirm" sheetId="90" r:id="rId19"/>
    <sheet name="Discrete" sheetId="132" state="hidden" r:id="rId20"/>
    <sheet name="CTL" sheetId="133" state="hidden" r:id="rId21"/>
    <sheet name="DB Qual" sheetId="134" state="hidden" r:id="rId22"/>
  </sheets>
  <definedNames>
    <definedName name="_xlnm._FilterDatabase" localSheetId="20" hidden="1">CTL!#REF!</definedName>
    <definedName name="_xlnm._FilterDatabase" localSheetId="19" hidden="1">Discrete!#REF!</definedName>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17">AddPro!$B$1:$L$62</definedName>
    <definedName name="_xlnm.Print_Area" localSheetId="5">AddPub!$B$1:$L$62</definedName>
    <definedName name="_xlnm.Print_Area" localSheetId="18">Confirm!$B$1:$L$79</definedName>
    <definedName name="_xlnm.Print_Area" localSheetId="2">Exclusions!$B$1:$L$16</definedName>
    <definedName name="_xlnm.Print_Area" localSheetId="8">'Imp-Chin. Taipei chin.'!$B$1:$L$112</definedName>
    <definedName name="_xlnm.Print_Area" localSheetId="10">'Imp-France'!$B$1:$L$112</definedName>
    <definedName name="_xlnm.Print_Area" localSheetId="9">'Imp-Germany|Allemagne'!$B$1:$L$112</definedName>
    <definedName name="_xlnm.Print_Area" localSheetId="14">'Imp-Other | Autre'!$B$1:$L$112</definedName>
    <definedName name="_xlnm.Print_Area" localSheetId="11">'Imp-South Korea|Corée Sud'!$B$1:$L$112</definedName>
    <definedName name="_xlnm.Print_Area" localSheetId="12">'Imp-Türkiye'!$B$1:$L$112</definedName>
    <definedName name="_xlnm.Print_Area" localSheetId="13">'Imp-US | ÉU'!$B$1:$L$112</definedName>
    <definedName name="_xlnm.Print_Area" localSheetId="3">Info!$B$1:$L$57</definedName>
    <definedName name="_xlnm.Print_Area" localSheetId="1">Intro!$B$1:$L$131</definedName>
    <definedName name="_xlnm.Print_Area" localSheetId="16">'Invent | Stock'!$B$1:$L$99</definedName>
    <definedName name="_xlnm.Print_Area" localSheetId="6">Pro!$B$1:$L$79</definedName>
    <definedName name="_xlnm.Print_Area" localSheetId="4">Public!$B$1:$L$409</definedName>
    <definedName name="_xlnm.Print_Titles" localSheetId="17">AddPro!$1:$7</definedName>
    <definedName name="_xlnm.Print_Titles" localSheetId="5">AddPub!$1:$7</definedName>
    <definedName name="_xlnm.Print_Titles" localSheetId="18">Confirm!$1:$7</definedName>
    <definedName name="_xlnm.Print_Titles" localSheetId="2">Exclusions!$1:$7</definedName>
    <definedName name="_xlnm.Print_Titles" localSheetId="8">'Imp-Chin. Taipei chin.'!$1:$8</definedName>
    <definedName name="_xlnm.Print_Titles" localSheetId="10">'Imp-France'!$1:$8</definedName>
    <definedName name="_xlnm.Print_Titles" localSheetId="9">'Imp-Germany|Allemagne'!$1:$8</definedName>
    <definedName name="_xlnm.Print_Titles" localSheetId="14">'Imp-Other | Autre'!$1:$7</definedName>
    <definedName name="_xlnm.Print_Titles" localSheetId="11">'Imp-South Korea|Corée Sud'!$1:$8</definedName>
    <definedName name="_xlnm.Print_Titles" localSheetId="12">'Imp-Türkiye'!$1:$8</definedName>
    <definedName name="_xlnm.Print_Titles" localSheetId="13">'Imp-US | ÉU'!$1:$8</definedName>
    <definedName name="_xlnm.Print_Titles" localSheetId="3">Info!$1:$7</definedName>
    <definedName name="_xlnm.Print_Titles" localSheetId="1">Intro!$1:$7</definedName>
    <definedName name="_xlnm.Print_Titles" localSheetId="16">'Invent | Stock'!$1:$7</definedName>
    <definedName name="_xlnm.Print_Titles" localSheetId="6">Pro!$1:$7</definedName>
    <definedName name="_xlnm.Print_Titles" localSheetId="4">Public!$1:$7</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32" l="1"/>
  <c r="B16" i="132"/>
  <c r="B17" i="132"/>
  <c r="D52" i="134"/>
  <c r="D51" i="134"/>
  <c r="D50" i="134"/>
  <c r="D49" i="134"/>
  <c r="D48" i="134"/>
  <c r="D36" i="134"/>
  <c r="D35" i="134"/>
  <c r="D34" i="134"/>
  <c r="D33" i="134"/>
  <c r="D32" i="134"/>
  <c r="D31" i="134"/>
  <c r="D30" i="134"/>
  <c r="D29" i="134"/>
  <c r="D28" i="134"/>
  <c r="AB68" i="133"/>
  <c r="AA68" i="133"/>
  <c r="Z68" i="133"/>
  <c r="Y68" i="133"/>
  <c r="X68" i="133"/>
  <c r="W68" i="133"/>
  <c r="V68" i="133"/>
  <c r="U68" i="133"/>
  <c r="T68" i="133"/>
  <c r="AB65" i="133"/>
  <c r="AA65" i="133"/>
  <c r="Z65" i="133"/>
  <c r="Y65" i="133"/>
  <c r="X65" i="133"/>
  <c r="W65" i="133"/>
  <c r="V65" i="133"/>
  <c r="U65" i="133"/>
  <c r="T65" i="133"/>
  <c r="AB79" i="132"/>
  <c r="AA79" i="132"/>
  <c r="Z79" i="132"/>
  <c r="Y79" i="132"/>
  <c r="X79" i="132"/>
  <c r="W79" i="132"/>
  <c r="V79" i="132"/>
  <c r="U79" i="132"/>
  <c r="T79" i="132"/>
  <c r="AB76" i="132"/>
  <c r="AA76" i="132"/>
  <c r="Z76" i="132"/>
  <c r="Y76" i="132"/>
  <c r="X76" i="132"/>
  <c r="W76" i="132"/>
  <c r="V76" i="132"/>
  <c r="U76" i="132"/>
  <c r="T76" i="132"/>
  <c r="D47" i="134"/>
  <c r="D46" i="134"/>
  <c r="D45" i="134"/>
  <c r="D44" i="134"/>
  <c r="N71" i="132"/>
  <c r="M71" i="132"/>
  <c r="L71" i="132"/>
  <c r="K71" i="132"/>
  <c r="J71" i="132"/>
  <c r="I71" i="132"/>
  <c r="H71" i="132"/>
  <c r="G71" i="132"/>
  <c r="F71" i="132"/>
  <c r="E71" i="132"/>
  <c r="D43" i="134"/>
  <c r="AB61" i="133"/>
  <c r="AA61" i="133"/>
  <c r="Z61" i="133"/>
  <c r="Y61" i="133"/>
  <c r="X61" i="133"/>
  <c r="W61" i="133"/>
  <c r="V61" i="133"/>
  <c r="U61" i="133"/>
  <c r="T61" i="133"/>
  <c r="S61" i="133"/>
  <c r="AB60" i="133"/>
  <c r="AA60" i="133"/>
  <c r="Z60" i="133"/>
  <c r="Y60" i="133"/>
  <c r="X60" i="133"/>
  <c r="W60" i="133"/>
  <c r="V60" i="133"/>
  <c r="U60" i="133"/>
  <c r="T60" i="133"/>
  <c r="S60" i="133"/>
  <c r="AB59" i="133"/>
  <c r="AA59" i="133"/>
  <c r="Z59" i="133"/>
  <c r="Y59" i="133"/>
  <c r="X59" i="133"/>
  <c r="W59" i="133"/>
  <c r="V59" i="133"/>
  <c r="U59" i="133"/>
  <c r="T59" i="133"/>
  <c r="S59" i="133"/>
  <c r="AB58" i="133"/>
  <c r="AA58" i="133"/>
  <c r="Z58" i="133"/>
  <c r="Y58" i="133"/>
  <c r="X58" i="133"/>
  <c r="W58" i="133"/>
  <c r="V58" i="133"/>
  <c r="U58" i="133"/>
  <c r="T58" i="133"/>
  <c r="S58" i="133"/>
  <c r="AB57" i="133"/>
  <c r="AA57" i="133"/>
  <c r="Z57" i="133"/>
  <c r="Y57" i="133"/>
  <c r="X57" i="133"/>
  <c r="W57" i="133"/>
  <c r="V57" i="133"/>
  <c r="U57" i="133"/>
  <c r="T57" i="133"/>
  <c r="S57" i="133"/>
  <c r="AB56" i="133"/>
  <c r="AA56" i="133"/>
  <c r="Z56" i="133"/>
  <c r="Y56" i="133"/>
  <c r="X56" i="133"/>
  <c r="W56" i="133"/>
  <c r="V56" i="133"/>
  <c r="U56" i="133"/>
  <c r="T56" i="133"/>
  <c r="S56" i="133"/>
  <c r="M61" i="133"/>
  <c r="M60" i="133"/>
  <c r="M59" i="133"/>
  <c r="M58" i="133"/>
  <c r="M57" i="133"/>
  <c r="M56" i="133"/>
  <c r="AB64" i="132"/>
  <c r="AA64" i="132"/>
  <c r="Z64" i="132"/>
  <c r="Y64" i="132"/>
  <c r="X64" i="132"/>
  <c r="W64" i="132"/>
  <c r="V64" i="132"/>
  <c r="U64" i="132"/>
  <c r="T64" i="132"/>
  <c r="S64" i="132"/>
  <c r="AB63" i="132"/>
  <c r="AA63" i="132"/>
  <c r="Z63" i="132"/>
  <c r="Y63" i="132"/>
  <c r="X63" i="132"/>
  <c r="W63" i="132"/>
  <c r="V63" i="132"/>
  <c r="U63" i="132"/>
  <c r="T63" i="132"/>
  <c r="S63" i="132"/>
  <c r="AB62" i="132"/>
  <c r="AA62" i="132"/>
  <c r="Z62" i="132"/>
  <c r="Y62" i="132"/>
  <c r="X62" i="132"/>
  <c r="W62" i="132"/>
  <c r="V62" i="132"/>
  <c r="U62" i="132"/>
  <c r="T62" i="132"/>
  <c r="S62" i="132"/>
  <c r="AB61" i="132"/>
  <c r="AA61" i="132"/>
  <c r="Z61" i="132"/>
  <c r="Y61" i="132"/>
  <c r="X61" i="132"/>
  <c r="W61" i="132"/>
  <c r="V61" i="132"/>
  <c r="U61" i="132"/>
  <c r="T61" i="132"/>
  <c r="S61" i="132"/>
  <c r="AB60" i="132"/>
  <c r="AA60" i="132"/>
  <c r="Z60" i="132"/>
  <c r="Y60" i="132"/>
  <c r="Y75" i="132" s="1"/>
  <c r="Y77" i="132" s="1"/>
  <c r="X60" i="132"/>
  <c r="W60" i="132"/>
  <c r="V60" i="132"/>
  <c r="U60" i="132"/>
  <c r="T60" i="132"/>
  <c r="S60" i="132"/>
  <c r="AB59" i="132"/>
  <c r="AA59" i="132"/>
  <c r="Z59" i="132"/>
  <c r="Y59" i="132"/>
  <c r="X59" i="132"/>
  <c r="W59" i="132"/>
  <c r="V59" i="132"/>
  <c r="U59" i="132"/>
  <c r="T59" i="132"/>
  <c r="S59" i="132"/>
  <c r="M64" i="132"/>
  <c r="M63" i="132"/>
  <c r="M62" i="132"/>
  <c r="M61" i="132"/>
  <c r="M60" i="132"/>
  <c r="M59" i="132"/>
  <c r="AB55" i="133"/>
  <c r="AA55" i="133"/>
  <c r="Z55" i="133"/>
  <c r="Y55" i="133"/>
  <c r="X55" i="133"/>
  <c r="W55" i="133"/>
  <c r="V55" i="133"/>
  <c r="U55" i="133"/>
  <c r="T55" i="133"/>
  <c r="S55" i="133"/>
  <c r="AB54" i="133"/>
  <c r="AA54" i="133"/>
  <c r="Z54" i="133"/>
  <c r="Y54" i="133"/>
  <c r="X54" i="133"/>
  <c r="W54" i="133"/>
  <c r="V54" i="133"/>
  <c r="U54" i="133"/>
  <c r="T54" i="133"/>
  <c r="S54" i="133"/>
  <c r="AB53" i="133"/>
  <c r="AA53" i="133"/>
  <c r="Z53" i="133"/>
  <c r="Y53" i="133"/>
  <c r="X53" i="133"/>
  <c r="W53" i="133"/>
  <c r="V53" i="133"/>
  <c r="U53" i="133"/>
  <c r="T53" i="133"/>
  <c r="S53" i="133"/>
  <c r="AB52" i="133"/>
  <c r="AA52" i="133"/>
  <c r="Z52" i="133"/>
  <c r="Y52" i="133"/>
  <c r="X52" i="133"/>
  <c r="W52" i="133"/>
  <c r="V52" i="133"/>
  <c r="U52" i="133"/>
  <c r="T52" i="133"/>
  <c r="S52" i="133"/>
  <c r="AB51" i="133"/>
  <c r="AA51" i="133"/>
  <c r="Z51" i="133"/>
  <c r="Y51" i="133"/>
  <c r="X51" i="133"/>
  <c r="W51" i="133"/>
  <c r="V51" i="133"/>
  <c r="U51" i="133"/>
  <c r="T51" i="133"/>
  <c r="S51" i="133"/>
  <c r="AB50" i="133"/>
  <c r="AA50" i="133"/>
  <c r="Z50" i="133"/>
  <c r="Y50" i="133"/>
  <c r="X50" i="133"/>
  <c r="W50" i="133"/>
  <c r="V50" i="133"/>
  <c r="U50" i="133"/>
  <c r="T50" i="133"/>
  <c r="S50" i="133"/>
  <c r="AB58" i="132"/>
  <c r="AA58" i="132"/>
  <c r="Z58" i="132"/>
  <c r="Y58" i="132"/>
  <c r="X58" i="132"/>
  <c r="W58" i="132"/>
  <c r="V58" i="132"/>
  <c r="U58" i="132"/>
  <c r="T58" i="132"/>
  <c r="S58" i="132"/>
  <c r="AB57" i="132"/>
  <c r="AA57" i="132"/>
  <c r="Z57" i="132"/>
  <c r="Y57" i="132"/>
  <c r="X57" i="132"/>
  <c r="W57" i="132"/>
  <c r="V57" i="132"/>
  <c r="U57" i="132"/>
  <c r="T57" i="132"/>
  <c r="S57" i="132"/>
  <c r="AB56" i="132"/>
  <c r="AA56" i="132"/>
  <c r="Z56" i="132"/>
  <c r="Y56" i="132"/>
  <c r="X56" i="132"/>
  <c r="W56" i="132"/>
  <c r="V56" i="132"/>
  <c r="U56" i="132"/>
  <c r="T56" i="132"/>
  <c r="S56" i="132"/>
  <c r="AB55" i="132"/>
  <c r="AA55" i="132"/>
  <c r="Z55" i="132"/>
  <c r="Y55" i="132"/>
  <c r="X55" i="132"/>
  <c r="W55" i="132"/>
  <c r="V55" i="132"/>
  <c r="U55" i="132"/>
  <c r="T55" i="132"/>
  <c r="S55" i="132"/>
  <c r="AB54" i="132"/>
  <c r="AA54" i="132"/>
  <c r="Z54" i="132"/>
  <c r="Y54" i="132"/>
  <c r="X54" i="132"/>
  <c r="W54" i="132"/>
  <c r="V54" i="132"/>
  <c r="U54" i="132"/>
  <c r="T54" i="132"/>
  <c r="S54" i="132"/>
  <c r="AB53" i="132"/>
  <c r="AA53" i="132"/>
  <c r="Z53" i="132"/>
  <c r="Y53" i="132"/>
  <c r="X53" i="132"/>
  <c r="W53" i="132"/>
  <c r="V53" i="132"/>
  <c r="U53" i="132"/>
  <c r="T53" i="132"/>
  <c r="S53" i="132"/>
  <c r="AB49" i="133"/>
  <c r="AA49" i="133"/>
  <c r="Z49" i="133"/>
  <c r="Y49" i="133"/>
  <c r="X49" i="133"/>
  <c r="W49" i="133"/>
  <c r="V49" i="133"/>
  <c r="U49" i="133"/>
  <c r="T49" i="133"/>
  <c r="S49" i="133"/>
  <c r="AB48" i="133"/>
  <c r="AA48" i="133"/>
  <c r="Z48" i="133"/>
  <c r="Y48" i="133"/>
  <c r="X48" i="133"/>
  <c r="W48" i="133"/>
  <c r="V48" i="133"/>
  <c r="U48" i="133"/>
  <c r="T48" i="133"/>
  <c r="S48" i="133"/>
  <c r="AB47" i="133"/>
  <c r="AA47" i="133"/>
  <c r="Z47" i="133"/>
  <c r="Y47" i="133"/>
  <c r="X47" i="133"/>
  <c r="W47" i="133"/>
  <c r="V47" i="133"/>
  <c r="U47" i="133"/>
  <c r="T47" i="133"/>
  <c r="S47" i="133"/>
  <c r="AB46" i="133"/>
  <c r="AA46" i="133"/>
  <c r="Z46" i="133"/>
  <c r="Y46" i="133"/>
  <c r="X46" i="133"/>
  <c r="W46" i="133"/>
  <c r="V46" i="133"/>
  <c r="U46" i="133"/>
  <c r="T46" i="133"/>
  <c r="S46" i="133"/>
  <c r="AB45" i="133"/>
  <c r="AA45" i="133"/>
  <c r="Z45" i="133"/>
  <c r="Y45" i="133"/>
  <c r="X45" i="133"/>
  <c r="W45" i="133"/>
  <c r="V45" i="133"/>
  <c r="U45" i="133"/>
  <c r="T45" i="133"/>
  <c r="S45" i="133"/>
  <c r="AB44" i="133"/>
  <c r="AA44" i="133"/>
  <c r="Z44" i="133"/>
  <c r="Y44" i="133"/>
  <c r="X44" i="133"/>
  <c r="W44" i="133"/>
  <c r="V44" i="133"/>
  <c r="U44" i="133"/>
  <c r="T44" i="133"/>
  <c r="S44" i="133"/>
  <c r="AB52" i="132"/>
  <c r="AA52" i="132"/>
  <c r="Z52" i="132"/>
  <c r="Y52" i="132"/>
  <c r="X52" i="132"/>
  <c r="W52" i="132"/>
  <c r="V52" i="132"/>
  <c r="U52" i="132"/>
  <c r="T52" i="132"/>
  <c r="S52" i="132"/>
  <c r="AB51" i="132"/>
  <c r="AA51" i="132"/>
  <c r="Z51" i="132"/>
  <c r="Y51" i="132"/>
  <c r="X51" i="132"/>
  <c r="W51" i="132"/>
  <c r="V51" i="132"/>
  <c r="U51" i="132"/>
  <c r="T51" i="132"/>
  <c r="S51" i="132"/>
  <c r="AB50" i="132"/>
  <c r="AA50" i="132"/>
  <c r="Z50" i="132"/>
  <c r="Y50" i="132"/>
  <c r="X50" i="132"/>
  <c r="W50" i="132"/>
  <c r="V50" i="132"/>
  <c r="U50" i="132"/>
  <c r="T50" i="132"/>
  <c r="S50" i="132"/>
  <c r="AB49" i="132"/>
  <c r="AA49" i="132"/>
  <c r="Z49" i="132"/>
  <c r="Y49" i="132"/>
  <c r="X49" i="132"/>
  <c r="W49" i="132"/>
  <c r="V49" i="132"/>
  <c r="U49" i="132"/>
  <c r="T49" i="132"/>
  <c r="S49" i="132"/>
  <c r="AB48" i="132"/>
  <c r="AA48" i="132"/>
  <c r="Z48" i="132"/>
  <c r="Y48" i="132"/>
  <c r="X48" i="132"/>
  <c r="W48" i="132"/>
  <c r="V48" i="132"/>
  <c r="U48" i="132"/>
  <c r="T48" i="132"/>
  <c r="S48" i="132"/>
  <c r="AB47" i="132"/>
  <c r="AA47" i="132"/>
  <c r="Z47" i="132"/>
  <c r="Y47" i="132"/>
  <c r="X47" i="132"/>
  <c r="W47" i="132"/>
  <c r="V47" i="132"/>
  <c r="U47" i="132"/>
  <c r="T47" i="132"/>
  <c r="S47" i="132"/>
  <c r="AB43" i="133"/>
  <c r="AA43" i="133"/>
  <c r="Z43" i="133"/>
  <c r="Y43" i="133"/>
  <c r="X43" i="133"/>
  <c r="W43" i="133"/>
  <c r="V43" i="133"/>
  <c r="U43" i="133"/>
  <c r="T43" i="133"/>
  <c r="S43" i="133"/>
  <c r="AB42" i="133"/>
  <c r="AA42" i="133"/>
  <c r="Z42" i="133"/>
  <c r="Y42" i="133"/>
  <c r="X42" i="133"/>
  <c r="W42" i="133"/>
  <c r="V42" i="133"/>
  <c r="U42" i="133"/>
  <c r="T42" i="133"/>
  <c r="S42" i="133"/>
  <c r="AB41" i="133"/>
  <c r="AA41" i="133"/>
  <c r="Z41" i="133"/>
  <c r="Y41" i="133"/>
  <c r="X41" i="133"/>
  <c r="W41" i="133"/>
  <c r="V41" i="133"/>
  <c r="U41" i="133"/>
  <c r="T41" i="133"/>
  <c r="S41" i="133"/>
  <c r="AB40" i="133"/>
  <c r="AA40" i="133"/>
  <c r="Z40" i="133"/>
  <c r="Y40" i="133"/>
  <c r="X40" i="133"/>
  <c r="W40" i="133"/>
  <c r="V40" i="133"/>
  <c r="U40" i="133"/>
  <c r="T40" i="133"/>
  <c r="S40" i="133"/>
  <c r="AB39" i="133"/>
  <c r="AA39" i="133"/>
  <c r="Z39" i="133"/>
  <c r="Y39" i="133"/>
  <c r="X39" i="133"/>
  <c r="W39" i="133"/>
  <c r="V39" i="133"/>
  <c r="U39" i="133"/>
  <c r="T39" i="133"/>
  <c r="S39" i="133"/>
  <c r="AB38" i="133"/>
  <c r="AA38" i="133"/>
  <c r="Z38" i="133"/>
  <c r="Y38" i="133"/>
  <c r="X38" i="133"/>
  <c r="W38" i="133"/>
  <c r="V38" i="133"/>
  <c r="U38" i="133"/>
  <c r="T38" i="133"/>
  <c r="S38" i="133"/>
  <c r="AB46" i="132"/>
  <c r="AA46" i="132"/>
  <c r="Z46" i="132"/>
  <c r="Y46" i="132"/>
  <c r="X46" i="132"/>
  <c r="W46" i="132"/>
  <c r="V46" i="132"/>
  <c r="U46" i="132"/>
  <c r="T46" i="132"/>
  <c r="S46" i="132"/>
  <c r="AB45" i="132"/>
  <c r="AA45" i="132"/>
  <c r="Z45" i="132"/>
  <c r="Y45" i="132"/>
  <c r="X45" i="132"/>
  <c r="W45" i="132"/>
  <c r="V45" i="132"/>
  <c r="U45" i="132"/>
  <c r="T45" i="132"/>
  <c r="S45" i="132"/>
  <c r="AB44" i="132"/>
  <c r="AA44" i="132"/>
  <c r="Z44" i="132"/>
  <c r="Y44" i="132"/>
  <c r="X44" i="132"/>
  <c r="W44" i="132"/>
  <c r="V44" i="132"/>
  <c r="U44" i="132"/>
  <c r="T44" i="132"/>
  <c r="S44" i="132"/>
  <c r="AB43" i="132"/>
  <c r="AA43" i="132"/>
  <c r="Z43" i="132"/>
  <c r="Y43" i="132"/>
  <c r="X43" i="132"/>
  <c r="W43" i="132"/>
  <c r="V43" i="132"/>
  <c r="U43" i="132"/>
  <c r="T43" i="132"/>
  <c r="S43" i="132"/>
  <c r="AB42" i="132"/>
  <c r="AA42" i="132"/>
  <c r="Z42" i="132"/>
  <c r="Y42" i="132"/>
  <c r="X42" i="132"/>
  <c r="W42" i="132"/>
  <c r="V42" i="132"/>
  <c r="U42" i="132"/>
  <c r="T42" i="132"/>
  <c r="S42" i="132"/>
  <c r="AB41" i="132"/>
  <c r="AA41" i="132"/>
  <c r="Z41" i="132"/>
  <c r="Y41" i="132"/>
  <c r="X41" i="132"/>
  <c r="W41" i="132"/>
  <c r="V41" i="132"/>
  <c r="U41" i="132"/>
  <c r="T41" i="132"/>
  <c r="S41" i="132"/>
  <c r="AB37" i="133"/>
  <c r="AA37" i="133"/>
  <c r="Z37" i="133"/>
  <c r="Y37" i="133"/>
  <c r="X37" i="133"/>
  <c r="W37" i="133"/>
  <c r="V37" i="133"/>
  <c r="U37" i="133"/>
  <c r="T37" i="133"/>
  <c r="S37" i="133"/>
  <c r="AB36" i="133"/>
  <c r="AA36" i="133"/>
  <c r="Z36" i="133"/>
  <c r="Y36" i="133"/>
  <c r="X36" i="133"/>
  <c r="W36" i="133"/>
  <c r="V36" i="133"/>
  <c r="U36" i="133"/>
  <c r="T36" i="133"/>
  <c r="S36" i="133"/>
  <c r="AB35" i="133"/>
  <c r="AA35" i="133"/>
  <c r="Z35" i="133"/>
  <c r="Y35" i="133"/>
  <c r="X35" i="133"/>
  <c r="W35" i="133"/>
  <c r="V35" i="133"/>
  <c r="U35" i="133"/>
  <c r="T35" i="133"/>
  <c r="S35" i="133"/>
  <c r="AB34" i="133"/>
  <c r="AA34" i="133"/>
  <c r="Z34" i="133"/>
  <c r="Y34" i="133"/>
  <c r="X34" i="133"/>
  <c r="W34" i="133"/>
  <c r="V34" i="133"/>
  <c r="U34" i="133"/>
  <c r="T34" i="133"/>
  <c r="S34" i="133"/>
  <c r="AB33" i="133"/>
  <c r="AA33" i="133"/>
  <c r="Z33" i="133"/>
  <c r="Y33" i="133"/>
  <c r="X33" i="133"/>
  <c r="W33" i="133"/>
  <c r="V33" i="133"/>
  <c r="U33" i="133"/>
  <c r="T33" i="133"/>
  <c r="S33" i="133"/>
  <c r="AB32" i="133"/>
  <c r="AA32" i="133"/>
  <c r="Z32" i="133"/>
  <c r="Y32" i="133"/>
  <c r="X32" i="133"/>
  <c r="W32" i="133"/>
  <c r="V32" i="133"/>
  <c r="U32" i="133"/>
  <c r="T32" i="133"/>
  <c r="S32" i="133"/>
  <c r="AB40" i="132"/>
  <c r="AA40" i="132"/>
  <c r="Z40" i="132"/>
  <c r="Y40" i="132"/>
  <c r="X40" i="132"/>
  <c r="W40" i="132"/>
  <c r="V40" i="132"/>
  <c r="U40" i="132"/>
  <c r="T40" i="132"/>
  <c r="S40" i="132"/>
  <c r="AB39" i="132"/>
  <c r="AA39" i="132"/>
  <c r="Z39" i="132"/>
  <c r="Y39" i="132"/>
  <c r="X39" i="132"/>
  <c r="W39" i="132"/>
  <c r="V39" i="132"/>
  <c r="U39" i="132"/>
  <c r="T39" i="132"/>
  <c r="S39" i="132"/>
  <c r="AB38" i="132"/>
  <c r="AA38" i="132"/>
  <c r="Z38" i="132"/>
  <c r="Y38" i="132"/>
  <c r="X38" i="132"/>
  <c r="W38" i="132"/>
  <c r="V38" i="132"/>
  <c r="U38" i="132"/>
  <c r="T38" i="132"/>
  <c r="S38" i="132"/>
  <c r="AB37" i="132"/>
  <c r="AA37" i="132"/>
  <c r="Z37" i="132"/>
  <c r="Y37" i="132"/>
  <c r="X37" i="132"/>
  <c r="W37" i="132"/>
  <c r="V37" i="132"/>
  <c r="U37" i="132"/>
  <c r="T37" i="132"/>
  <c r="S37" i="132"/>
  <c r="AB36" i="132"/>
  <c r="AA36" i="132"/>
  <c r="Z36" i="132"/>
  <c r="Y36" i="132"/>
  <c r="X36" i="132"/>
  <c r="W36" i="132"/>
  <c r="V36" i="132"/>
  <c r="U36" i="132"/>
  <c r="T36" i="132"/>
  <c r="S36" i="132"/>
  <c r="AB35" i="132"/>
  <c r="AA35" i="132"/>
  <c r="Z35" i="132"/>
  <c r="Y35" i="132"/>
  <c r="X35" i="132"/>
  <c r="W35" i="132"/>
  <c r="V35" i="132"/>
  <c r="U35" i="132"/>
  <c r="T35" i="132"/>
  <c r="S35" i="132"/>
  <c r="AB31" i="133"/>
  <c r="AA31" i="133"/>
  <c r="Z31" i="133"/>
  <c r="Y31" i="133"/>
  <c r="X31" i="133"/>
  <c r="W31" i="133"/>
  <c r="V31" i="133"/>
  <c r="U31" i="133"/>
  <c r="T31" i="133"/>
  <c r="S31" i="133"/>
  <c r="S67" i="133" s="1"/>
  <c r="AB30" i="133"/>
  <c r="AA30" i="133"/>
  <c r="Z30" i="133"/>
  <c r="Y30" i="133"/>
  <c r="X30" i="133"/>
  <c r="W30" i="133"/>
  <c r="V30" i="133"/>
  <c r="U30" i="133"/>
  <c r="T30" i="133"/>
  <c r="S30" i="133"/>
  <c r="AB29" i="133"/>
  <c r="AA29" i="133"/>
  <c r="Z29" i="133"/>
  <c r="Y29" i="133"/>
  <c r="X29" i="133"/>
  <c r="W29" i="133"/>
  <c r="V29" i="133"/>
  <c r="U29" i="133"/>
  <c r="T29" i="133"/>
  <c r="S29" i="133"/>
  <c r="AB28" i="133"/>
  <c r="AA28" i="133"/>
  <c r="Z28" i="133"/>
  <c r="Y28" i="133"/>
  <c r="X28" i="133"/>
  <c r="W28" i="133"/>
  <c r="V28" i="133"/>
  <c r="U28" i="133"/>
  <c r="T28" i="133"/>
  <c r="T67" i="133" s="1"/>
  <c r="T69" i="133" s="1"/>
  <c r="S28" i="133"/>
  <c r="AB27" i="133"/>
  <c r="AA27" i="133"/>
  <c r="Z27" i="133"/>
  <c r="Y27" i="133"/>
  <c r="X27" i="133"/>
  <c r="W27" i="133"/>
  <c r="V27" i="133"/>
  <c r="U27" i="133"/>
  <c r="T27" i="133"/>
  <c r="S27" i="133"/>
  <c r="AB26" i="133"/>
  <c r="AB64" i="133" s="1"/>
  <c r="AB66" i="133" s="1"/>
  <c r="AA26" i="133"/>
  <c r="Z26" i="133"/>
  <c r="Y26" i="133"/>
  <c r="X26" i="133"/>
  <c r="W26" i="133"/>
  <c r="V26" i="133"/>
  <c r="U26" i="133"/>
  <c r="T26" i="133"/>
  <c r="S26" i="133"/>
  <c r="AB34" i="132"/>
  <c r="AA34" i="132"/>
  <c r="Z34" i="132"/>
  <c r="Y34" i="132"/>
  <c r="X34" i="132"/>
  <c r="W34" i="132"/>
  <c r="V34" i="132"/>
  <c r="U34" i="132"/>
  <c r="T34" i="132"/>
  <c r="S34" i="132"/>
  <c r="AB33" i="132"/>
  <c r="AA33" i="132"/>
  <c r="Z33" i="132"/>
  <c r="Y33" i="132"/>
  <c r="X33" i="132"/>
  <c r="W33" i="132"/>
  <c r="V33" i="132"/>
  <c r="U33" i="132"/>
  <c r="T33" i="132"/>
  <c r="S33" i="132"/>
  <c r="AB32" i="132"/>
  <c r="AA32" i="132"/>
  <c r="Z32" i="132"/>
  <c r="Y32" i="132"/>
  <c r="X32" i="132"/>
  <c r="W32" i="132"/>
  <c r="V32" i="132"/>
  <c r="V78" i="132" s="1"/>
  <c r="V80" i="132" s="1"/>
  <c r="U32" i="132"/>
  <c r="T32" i="132"/>
  <c r="S32" i="132"/>
  <c r="AB31" i="132"/>
  <c r="AA31" i="132"/>
  <c r="Z31" i="132"/>
  <c r="Y31" i="132"/>
  <c r="X31" i="132"/>
  <c r="W31" i="132"/>
  <c r="V31" i="132"/>
  <c r="U31" i="132"/>
  <c r="T31" i="132"/>
  <c r="S31" i="132"/>
  <c r="AB30" i="132"/>
  <c r="AA30" i="132"/>
  <c r="Z30" i="132"/>
  <c r="Y30" i="132"/>
  <c r="X30" i="132"/>
  <c r="W30" i="132"/>
  <c r="V30" i="132"/>
  <c r="U30" i="132"/>
  <c r="T30" i="132"/>
  <c r="S30" i="132"/>
  <c r="AB29" i="132"/>
  <c r="AB75" i="132" s="1"/>
  <c r="AB77" i="132" s="1"/>
  <c r="AA29" i="132"/>
  <c r="Z29" i="132"/>
  <c r="Y29" i="132"/>
  <c r="X29" i="132"/>
  <c r="W29" i="132"/>
  <c r="V29" i="132"/>
  <c r="U29" i="132"/>
  <c r="U75" i="132" s="1"/>
  <c r="U77" i="132" s="1"/>
  <c r="T29" i="132"/>
  <c r="S29" i="132"/>
  <c r="D37" i="134"/>
  <c r="AB25" i="133"/>
  <c r="AA25" i="133"/>
  <c r="Z25" i="133"/>
  <c r="Y25" i="133"/>
  <c r="X25" i="133"/>
  <c r="W25" i="133"/>
  <c r="V25" i="133"/>
  <c r="U25" i="133"/>
  <c r="T25" i="133"/>
  <c r="S25" i="133"/>
  <c r="AB24" i="133"/>
  <c r="AA24" i="133"/>
  <c r="Z24" i="133"/>
  <c r="Y24" i="133"/>
  <c r="X24" i="133"/>
  <c r="W24" i="133"/>
  <c r="V24" i="133"/>
  <c r="U24" i="133"/>
  <c r="T24" i="133"/>
  <c r="S24" i="133"/>
  <c r="AB23" i="133"/>
  <c r="AA23" i="133"/>
  <c r="Z23" i="133"/>
  <c r="Y23" i="133"/>
  <c r="X23" i="133"/>
  <c r="W23" i="133"/>
  <c r="W67" i="133" s="1"/>
  <c r="W69" i="133" s="1"/>
  <c r="V23" i="133"/>
  <c r="U23" i="133"/>
  <c r="T23" i="133"/>
  <c r="S23" i="133"/>
  <c r="AB22" i="133"/>
  <c r="AA22" i="133"/>
  <c r="Z22" i="133"/>
  <c r="Z67" i="133" s="1"/>
  <c r="Z69" i="133" s="1"/>
  <c r="Y22" i="133"/>
  <c r="X22" i="133"/>
  <c r="W22" i="133"/>
  <c r="V22" i="133"/>
  <c r="U22" i="133"/>
  <c r="T22" i="133"/>
  <c r="S22" i="133"/>
  <c r="AB21" i="133"/>
  <c r="AA21" i="133"/>
  <c r="Z21" i="133"/>
  <c r="Z64" i="133" s="1"/>
  <c r="Z66" i="133" s="1"/>
  <c r="Y21" i="133"/>
  <c r="X21" i="133"/>
  <c r="W21" i="133"/>
  <c r="V21" i="133"/>
  <c r="U21" i="133"/>
  <c r="T21" i="133"/>
  <c r="T64" i="133" s="1"/>
  <c r="T66" i="133" s="1"/>
  <c r="S21" i="133"/>
  <c r="AB20" i="133"/>
  <c r="AA20" i="133"/>
  <c r="Z20" i="133"/>
  <c r="Y20" i="133"/>
  <c r="X20" i="133"/>
  <c r="W20" i="133"/>
  <c r="V20" i="133"/>
  <c r="U20" i="133"/>
  <c r="T20" i="133"/>
  <c r="S20" i="133"/>
  <c r="AB28" i="132"/>
  <c r="AA28" i="132"/>
  <c r="AA78" i="132" s="1"/>
  <c r="AA80" i="132" s="1"/>
  <c r="Z28" i="132"/>
  <c r="Y28" i="132"/>
  <c r="X28" i="132"/>
  <c r="W28" i="132"/>
  <c r="V28" i="132"/>
  <c r="U28" i="132"/>
  <c r="T28" i="132"/>
  <c r="S28" i="132"/>
  <c r="AB27" i="132"/>
  <c r="AA27" i="132"/>
  <c r="Z27" i="132"/>
  <c r="Y27" i="132"/>
  <c r="X27" i="132"/>
  <c r="W27" i="132"/>
  <c r="V27" i="132"/>
  <c r="U27" i="132"/>
  <c r="T27" i="132"/>
  <c r="S27" i="132"/>
  <c r="AB26" i="132"/>
  <c r="AB78" i="132" s="1"/>
  <c r="AB80" i="132" s="1"/>
  <c r="AA26" i="132"/>
  <c r="Z26" i="132"/>
  <c r="Y26" i="132"/>
  <c r="X26" i="132"/>
  <c r="X78" i="132" s="1"/>
  <c r="X80" i="132" s="1"/>
  <c r="W26" i="132"/>
  <c r="V26" i="132"/>
  <c r="U26" i="132"/>
  <c r="T26" i="132"/>
  <c r="S26" i="132"/>
  <c r="AB25" i="132"/>
  <c r="AA25" i="132"/>
  <c r="Z25" i="132"/>
  <c r="Y25" i="132"/>
  <c r="X25" i="132"/>
  <c r="W25" i="132"/>
  <c r="V25" i="132"/>
  <c r="U25" i="132"/>
  <c r="T25" i="132"/>
  <c r="S25" i="132"/>
  <c r="AB24" i="132"/>
  <c r="AA24" i="132"/>
  <c r="Z24" i="132"/>
  <c r="Y24" i="132"/>
  <c r="X24" i="132"/>
  <c r="W24" i="132"/>
  <c r="V24" i="132"/>
  <c r="U24" i="132"/>
  <c r="T24" i="132"/>
  <c r="T75" i="132" s="1"/>
  <c r="T77" i="132" s="1"/>
  <c r="S24" i="132"/>
  <c r="AB23" i="132"/>
  <c r="AA23" i="132"/>
  <c r="Z23" i="132"/>
  <c r="Y23" i="132"/>
  <c r="X23" i="132"/>
  <c r="W23" i="132"/>
  <c r="V23" i="132"/>
  <c r="U23" i="132"/>
  <c r="T23" i="132"/>
  <c r="S23" i="132"/>
  <c r="G12" i="133"/>
  <c r="P14" i="133"/>
  <c r="O14" i="133"/>
  <c r="N14" i="133"/>
  <c r="M14" i="133"/>
  <c r="L14" i="133"/>
  <c r="P13" i="133"/>
  <c r="O13" i="133"/>
  <c r="N13" i="133"/>
  <c r="M13" i="133"/>
  <c r="P12" i="133"/>
  <c r="O12" i="133"/>
  <c r="N12" i="133"/>
  <c r="M12" i="133"/>
  <c r="L12" i="133"/>
  <c r="P11" i="133"/>
  <c r="O11" i="133"/>
  <c r="N11" i="133"/>
  <c r="M11" i="133"/>
  <c r="L11" i="133"/>
  <c r="P10" i="133"/>
  <c r="O10" i="133"/>
  <c r="N10" i="133"/>
  <c r="M10" i="133"/>
  <c r="L10" i="133"/>
  <c r="P9" i="133"/>
  <c r="O9" i="133"/>
  <c r="N9" i="133"/>
  <c r="M9" i="133"/>
  <c r="L9" i="133"/>
  <c r="P8" i="133"/>
  <c r="O8" i="133"/>
  <c r="N8" i="133"/>
  <c r="M8" i="133"/>
  <c r="L8" i="133"/>
  <c r="P7" i="133"/>
  <c r="O7" i="133"/>
  <c r="N7" i="133"/>
  <c r="M7" i="133"/>
  <c r="L7" i="133"/>
  <c r="P6" i="133"/>
  <c r="O6" i="133"/>
  <c r="N6" i="133"/>
  <c r="M6" i="133"/>
  <c r="G12" i="132"/>
  <c r="P17" i="132"/>
  <c r="O17" i="132"/>
  <c r="N17" i="132"/>
  <c r="M17" i="132"/>
  <c r="L17" i="132"/>
  <c r="P16" i="132"/>
  <c r="O16" i="132"/>
  <c r="N16" i="132"/>
  <c r="M16" i="132"/>
  <c r="P15" i="132"/>
  <c r="O15" i="132"/>
  <c r="N15" i="132"/>
  <c r="M15" i="132"/>
  <c r="P14" i="132"/>
  <c r="O14" i="132"/>
  <c r="N14" i="132"/>
  <c r="M14" i="132"/>
  <c r="P13" i="132"/>
  <c r="O13" i="132"/>
  <c r="N13" i="132"/>
  <c r="M13" i="132"/>
  <c r="P12" i="132"/>
  <c r="O12" i="132"/>
  <c r="N12" i="132"/>
  <c r="M12" i="132"/>
  <c r="L12" i="132"/>
  <c r="P11" i="132"/>
  <c r="O11" i="132"/>
  <c r="N11" i="132"/>
  <c r="M11" i="132"/>
  <c r="L11" i="132"/>
  <c r="P10" i="132"/>
  <c r="O10" i="132"/>
  <c r="N10" i="132"/>
  <c r="M10" i="132"/>
  <c r="L10" i="132"/>
  <c r="P9" i="132"/>
  <c r="O9" i="132"/>
  <c r="N9" i="132"/>
  <c r="M9" i="132"/>
  <c r="L9" i="132"/>
  <c r="P8" i="132"/>
  <c r="O8" i="132"/>
  <c r="N8" i="132"/>
  <c r="M8" i="132"/>
  <c r="L8" i="132"/>
  <c r="P7" i="132"/>
  <c r="O7" i="132"/>
  <c r="N7" i="132"/>
  <c r="M7" i="132"/>
  <c r="L7" i="132"/>
  <c r="P6" i="132"/>
  <c r="O6" i="132"/>
  <c r="N6" i="132"/>
  <c r="M6" i="132"/>
  <c r="D27" i="134"/>
  <c r="D26" i="134"/>
  <c r="D25" i="134"/>
  <c r="D24" i="134"/>
  <c r="D23" i="134"/>
  <c r="D22" i="134"/>
  <c r="D21" i="134"/>
  <c r="D20" i="134"/>
  <c r="D19" i="134"/>
  <c r="D18" i="134"/>
  <c r="D17" i="134"/>
  <c r="D16" i="134"/>
  <c r="D15" i="134"/>
  <c r="D14" i="134"/>
  <c r="D13" i="134"/>
  <c r="D12" i="134"/>
  <c r="D11" i="134"/>
  <c r="D10" i="134"/>
  <c r="D9" i="134"/>
  <c r="D8" i="134"/>
  <c r="D7" i="134"/>
  <c r="D6" i="134"/>
  <c r="D5" i="134"/>
  <c r="D4" i="134"/>
  <c r="D3" i="134"/>
  <c r="D2" i="134"/>
  <c r="H17" i="132"/>
  <c r="H16" i="132"/>
  <c r="H15" i="132"/>
  <c r="H14" i="132"/>
  <c r="H13" i="132"/>
  <c r="H12" i="132"/>
  <c r="H11" i="132"/>
  <c r="H10" i="132"/>
  <c r="H9" i="132"/>
  <c r="H8" i="132"/>
  <c r="H7" i="132"/>
  <c r="H6" i="132"/>
  <c r="E23" i="132" s="1"/>
  <c r="A52" i="134"/>
  <c r="A51" i="134"/>
  <c r="A50" i="134"/>
  <c r="A49" i="134"/>
  <c r="A48" i="134"/>
  <c r="A47" i="134"/>
  <c r="A46" i="134"/>
  <c r="A45" i="134"/>
  <c r="A44" i="134"/>
  <c r="A43" i="134"/>
  <c r="A42" i="134"/>
  <c r="A41" i="134"/>
  <c r="A40" i="134"/>
  <c r="A39" i="134"/>
  <c r="A38" i="134"/>
  <c r="A37" i="134"/>
  <c r="A36" i="134"/>
  <c r="A35" i="134"/>
  <c r="A34" i="134"/>
  <c r="A33" i="134"/>
  <c r="A32" i="134"/>
  <c r="A31" i="134"/>
  <c r="A30" i="134"/>
  <c r="A29" i="134"/>
  <c r="A28" i="134"/>
  <c r="A27" i="134"/>
  <c r="A26" i="134"/>
  <c r="A25" i="134"/>
  <c r="A24" i="134"/>
  <c r="A23" i="134"/>
  <c r="A22" i="134"/>
  <c r="A21" i="134"/>
  <c r="A20" i="134"/>
  <c r="A19" i="134"/>
  <c r="A18" i="134"/>
  <c r="A17" i="134"/>
  <c r="A16" i="134"/>
  <c r="A15" i="134"/>
  <c r="A14" i="134"/>
  <c r="A13" i="134"/>
  <c r="A12" i="134"/>
  <c r="A11" i="134"/>
  <c r="A10" i="134"/>
  <c r="A9" i="134"/>
  <c r="A8" i="134"/>
  <c r="A7" i="134"/>
  <c r="A6" i="134"/>
  <c r="A5" i="134"/>
  <c r="A4" i="134"/>
  <c r="A3" i="134"/>
  <c r="A2" i="134"/>
  <c r="B14" i="133"/>
  <c r="B13" i="133"/>
  <c r="B12" i="133"/>
  <c r="B11" i="133"/>
  <c r="B10" i="133"/>
  <c r="B9" i="133"/>
  <c r="B8" i="133"/>
  <c r="B7" i="133"/>
  <c r="B6" i="133"/>
  <c r="B22" i="133" s="1"/>
  <c r="C22" i="133" s="1"/>
  <c r="B71" i="132"/>
  <c r="B14" i="132"/>
  <c r="B13" i="132"/>
  <c r="B12" i="132"/>
  <c r="B11" i="132"/>
  <c r="B10" i="132"/>
  <c r="B9" i="132"/>
  <c r="B8" i="132"/>
  <c r="B7" i="132"/>
  <c r="B6" i="132"/>
  <c r="B61" i="133"/>
  <c r="C61" i="133" s="1"/>
  <c r="Q58" i="133"/>
  <c r="Q59" i="133" s="1"/>
  <c r="Q60" i="133" s="1"/>
  <c r="Q61" i="133" s="1"/>
  <c r="Q57" i="133"/>
  <c r="Q51" i="133"/>
  <c r="Q52" i="133" s="1"/>
  <c r="Q53" i="133" s="1"/>
  <c r="Q54" i="133" s="1"/>
  <c r="Q55" i="133" s="1"/>
  <c r="U64" i="133"/>
  <c r="U66" i="133" s="1"/>
  <c r="B47" i="133"/>
  <c r="C47" i="133" s="1"/>
  <c r="B46" i="133"/>
  <c r="C46" i="133" s="1"/>
  <c r="Q45" i="133"/>
  <c r="Q46" i="133" s="1"/>
  <c r="Q47" i="133" s="1"/>
  <c r="Q48" i="133" s="1"/>
  <c r="Q49" i="133" s="1"/>
  <c r="Q40" i="133"/>
  <c r="Q41" i="133" s="1"/>
  <c r="Q42" i="133" s="1"/>
  <c r="Q43" i="133" s="1"/>
  <c r="Q39" i="133"/>
  <c r="B37" i="133"/>
  <c r="C37" i="133" s="1"/>
  <c r="B35" i="133"/>
  <c r="C35" i="133" s="1"/>
  <c r="Q34" i="133"/>
  <c r="Q35" i="133" s="1"/>
  <c r="Q36" i="133" s="1"/>
  <c r="Q37" i="133" s="1"/>
  <c r="Q33" i="133"/>
  <c r="D31" i="133"/>
  <c r="D32" i="133" s="1"/>
  <c r="D33" i="133" s="1"/>
  <c r="D34" i="133" s="1"/>
  <c r="D35" i="133" s="1"/>
  <c r="D36" i="133" s="1"/>
  <c r="D37" i="133" s="1"/>
  <c r="D38" i="133" s="1"/>
  <c r="D39" i="133" s="1"/>
  <c r="D40" i="133" s="1"/>
  <c r="D41" i="133" s="1"/>
  <c r="D42" i="133" s="1"/>
  <c r="D43" i="133" s="1"/>
  <c r="D44" i="133" s="1"/>
  <c r="D45" i="133" s="1"/>
  <c r="D46" i="133" s="1"/>
  <c r="D47" i="133" s="1"/>
  <c r="D48" i="133" s="1"/>
  <c r="D49" i="133" s="1"/>
  <c r="D50" i="133" s="1"/>
  <c r="D51" i="133" s="1"/>
  <c r="D52" i="133" s="1"/>
  <c r="D53" i="133" s="1"/>
  <c r="D54" i="133" s="1"/>
  <c r="D55" i="133" s="1"/>
  <c r="D56" i="133" s="1"/>
  <c r="D57" i="133" s="1"/>
  <c r="D58" i="133" s="1"/>
  <c r="D59" i="133" s="1"/>
  <c r="D60" i="133" s="1"/>
  <c r="D61" i="133" s="1"/>
  <c r="D30" i="133"/>
  <c r="K29" i="133"/>
  <c r="K30" i="133" s="1"/>
  <c r="K31" i="133" s="1"/>
  <c r="K28" i="133"/>
  <c r="AA64" i="133"/>
  <c r="AA66" i="133" s="1"/>
  <c r="Q27" i="133"/>
  <c r="Q28" i="133" s="1"/>
  <c r="Q29" i="133" s="1"/>
  <c r="Q30" i="133" s="1"/>
  <c r="Q31" i="133" s="1"/>
  <c r="D27" i="133"/>
  <c r="D28" i="133" s="1"/>
  <c r="K25" i="133"/>
  <c r="B25" i="133"/>
  <c r="C25" i="133" s="1"/>
  <c r="AA67" i="133"/>
  <c r="AA69" i="133" s="1"/>
  <c r="P24" i="133"/>
  <c r="P25" i="133" s="1"/>
  <c r="K24" i="133"/>
  <c r="K23" i="133"/>
  <c r="P22" i="133"/>
  <c r="P23" i="133" s="1"/>
  <c r="N22" i="133"/>
  <c r="N23" i="133" s="1"/>
  <c r="N24" i="133" s="1"/>
  <c r="N25" i="133" s="1"/>
  <c r="N26" i="133" s="1"/>
  <c r="N27" i="133" s="1"/>
  <c r="N28" i="133" s="1"/>
  <c r="N29" i="133" s="1"/>
  <c r="N30" i="133" s="1"/>
  <c r="N31" i="133" s="1"/>
  <c r="K22" i="133"/>
  <c r="D22" i="133"/>
  <c r="D23" i="133" s="1"/>
  <c r="D24" i="133" s="1"/>
  <c r="D25" i="133" s="1"/>
  <c r="Q21" i="133"/>
  <c r="Q22" i="133" s="1"/>
  <c r="Q23" i="133" s="1"/>
  <c r="Q24" i="133" s="1"/>
  <c r="Q25" i="133" s="1"/>
  <c r="N21" i="133"/>
  <c r="L21" i="133"/>
  <c r="L22" i="133" s="1"/>
  <c r="L23" i="133" s="1"/>
  <c r="L24" i="133" s="1"/>
  <c r="L25" i="133" s="1"/>
  <c r="K21" i="133"/>
  <c r="D21" i="133"/>
  <c r="Y64" i="133"/>
  <c r="Y66" i="133" s="1"/>
  <c r="C11" i="133"/>
  <c r="C12" i="133" s="1"/>
  <c r="C13" i="133" s="1"/>
  <c r="C14" i="133" s="1"/>
  <c r="C7" i="133"/>
  <c r="C8" i="133" s="1"/>
  <c r="C9" i="133" s="1"/>
  <c r="C10" i="133" s="1"/>
  <c r="H6" i="133"/>
  <c r="E57" i="133" s="1"/>
  <c r="B61" i="132"/>
  <c r="C61" i="132" s="1"/>
  <c r="E58" i="132"/>
  <c r="B57" i="132"/>
  <c r="C57" i="132" s="1"/>
  <c r="B56" i="132"/>
  <c r="C56" i="132" s="1"/>
  <c r="B54" i="132"/>
  <c r="C54" i="132" s="1"/>
  <c r="E52" i="132"/>
  <c r="B51" i="132"/>
  <c r="C51" i="132" s="1"/>
  <c r="B50" i="132"/>
  <c r="C50" i="132" s="1"/>
  <c r="B48" i="132"/>
  <c r="C48" i="132" s="1"/>
  <c r="B45" i="132"/>
  <c r="C45" i="132" s="1"/>
  <c r="B44" i="132"/>
  <c r="C44" i="132" s="1"/>
  <c r="B42" i="132"/>
  <c r="C42" i="132" s="1"/>
  <c r="D37" i="132"/>
  <c r="D38" i="132" s="1"/>
  <c r="D39" i="132" s="1"/>
  <c r="D40" i="132" s="1"/>
  <c r="D41" i="132" s="1"/>
  <c r="D42" i="132" s="1"/>
  <c r="D43" i="132" s="1"/>
  <c r="D44" i="132" s="1"/>
  <c r="D45" i="132" s="1"/>
  <c r="D46" i="132" s="1"/>
  <c r="D47" i="132" s="1"/>
  <c r="D48" i="132" s="1"/>
  <c r="D49" i="132" s="1"/>
  <c r="D50" i="132" s="1"/>
  <c r="D51" i="132" s="1"/>
  <c r="D52" i="132" s="1"/>
  <c r="D53" i="132" s="1"/>
  <c r="D54" i="132" s="1"/>
  <c r="D55" i="132" s="1"/>
  <c r="D56" i="132" s="1"/>
  <c r="D57" i="132" s="1"/>
  <c r="D58" i="132" s="1"/>
  <c r="D59" i="132" s="1"/>
  <c r="D60" i="132" s="1"/>
  <c r="D61" i="132" s="1"/>
  <c r="D62" i="132" s="1"/>
  <c r="D63" i="132" s="1"/>
  <c r="D64" i="132" s="1"/>
  <c r="AA75" i="132"/>
  <c r="AA77" i="132" s="1"/>
  <c r="D35" i="132"/>
  <c r="D36" i="132" s="1"/>
  <c r="D34" i="132"/>
  <c r="B34" i="132"/>
  <c r="C34" i="132" s="1"/>
  <c r="D33" i="132"/>
  <c r="B33" i="132"/>
  <c r="C33" i="132" s="1"/>
  <c r="K32" i="132"/>
  <c r="K33" i="132" s="1"/>
  <c r="K34" i="132" s="1"/>
  <c r="K31" i="132"/>
  <c r="D31" i="132"/>
  <c r="Q30" i="132"/>
  <c r="Q31" i="132" s="1"/>
  <c r="Q32" i="132" s="1"/>
  <c r="Q33" i="132" s="1"/>
  <c r="Q34" i="132" s="1"/>
  <c r="D30" i="132"/>
  <c r="P28" i="132"/>
  <c r="K28" i="132"/>
  <c r="P27" i="132"/>
  <c r="K27" i="132"/>
  <c r="Z78" i="132"/>
  <c r="Z80" i="132" s="1"/>
  <c r="K26" i="132"/>
  <c r="B26" i="132"/>
  <c r="C26" i="132" s="1"/>
  <c r="U78" i="132"/>
  <c r="U80" i="132" s="1"/>
  <c r="P25" i="132"/>
  <c r="P26" i="132" s="1"/>
  <c r="K25" i="132"/>
  <c r="B25" i="132"/>
  <c r="C25" i="132" s="1"/>
  <c r="Q24" i="132"/>
  <c r="Q25" i="132" s="1"/>
  <c r="Q26" i="132" s="1"/>
  <c r="Q27" i="132" s="1"/>
  <c r="Q28" i="132" s="1"/>
  <c r="N24" i="132"/>
  <c r="N25" i="132" s="1"/>
  <c r="N26" i="132" s="1"/>
  <c r="N27" i="132" s="1"/>
  <c r="N28" i="132" s="1"/>
  <c r="N29" i="132" s="1"/>
  <c r="N30" i="132" s="1"/>
  <c r="N31" i="132" s="1"/>
  <c r="N32" i="132" s="1"/>
  <c r="N33" i="132" s="1"/>
  <c r="N34" i="132" s="1"/>
  <c r="L24" i="132"/>
  <c r="L25" i="132" s="1"/>
  <c r="L26" i="132" s="1"/>
  <c r="L27" i="132" s="1"/>
  <c r="L28" i="132" s="1"/>
  <c r="K24" i="132"/>
  <c r="D24" i="132"/>
  <c r="D25" i="132" s="1"/>
  <c r="D26" i="132" s="1"/>
  <c r="D27" i="132" s="1"/>
  <c r="D28" i="132" s="1"/>
  <c r="X75" i="132"/>
  <c r="X77" i="132" s="1"/>
  <c r="V75" i="132"/>
  <c r="V77" i="132" s="1"/>
  <c r="C12" i="132"/>
  <c r="C13" i="132" s="1"/>
  <c r="C14" i="132" s="1"/>
  <c r="C11" i="132"/>
  <c r="C7" i="132"/>
  <c r="C8" i="132" s="1"/>
  <c r="C9" i="132" s="1"/>
  <c r="C10" i="132" s="1"/>
  <c r="E63" i="90"/>
  <c r="E62" i="90"/>
  <c r="E61" i="90"/>
  <c r="E60" i="90"/>
  <c r="E59" i="90"/>
  <c r="E58" i="90"/>
  <c r="E57" i="90"/>
  <c r="E45" i="90"/>
  <c r="E44" i="90"/>
  <c r="E43" i="90"/>
  <c r="E42" i="90"/>
  <c r="E41" i="90"/>
  <c r="E40" i="90"/>
  <c r="E39" i="90"/>
  <c r="E31" i="132" l="1"/>
  <c r="E40" i="132"/>
  <c r="E55" i="132"/>
  <c r="H7" i="133"/>
  <c r="H8" i="133" s="1"/>
  <c r="H9" i="133" s="1"/>
  <c r="H10" i="133" s="1"/>
  <c r="H11" i="133" s="1"/>
  <c r="H12" i="133" s="1"/>
  <c r="H13" i="133" s="1"/>
  <c r="H14" i="133" s="1"/>
  <c r="B29" i="133"/>
  <c r="C29" i="133" s="1"/>
  <c r="B39" i="133"/>
  <c r="C39" i="133" s="1"/>
  <c r="B48" i="133"/>
  <c r="C48" i="133" s="1"/>
  <c r="B50" i="133"/>
  <c r="C50" i="133" s="1"/>
  <c r="E43" i="132"/>
  <c r="E60" i="133"/>
  <c r="E60" i="132"/>
  <c r="B23" i="133"/>
  <c r="C23" i="133" s="1"/>
  <c r="B27" i="133"/>
  <c r="C27" i="133" s="1"/>
  <c r="B31" i="133"/>
  <c r="C31" i="133" s="1"/>
  <c r="B52" i="133"/>
  <c r="C52" i="133" s="1"/>
  <c r="E28" i="133"/>
  <c r="B30" i="133"/>
  <c r="C30" i="133" s="1"/>
  <c r="B41" i="133"/>
  <c r="C41" i="133" s="1"/>
  <c r="B40" i="133"/>
  <c r="C40" i="133" s="1"/>
  <c r="E64" i="132"/>
  <c r="B24" i="133"/>
  <c r="C24" i="133" s="1"/>
  <c r="B56" i="133"/>
  <c r="C56" i="133" s="1"/>
  <c r="E26" i="133"/>
  <c r="E46" i="132"/>
  <c r="B54" i="133"/>
  <c r="C54" i="133" s="1"/>
  <c r="E49" i="132"/>
  <c r="B33" i="133"/>
  <c r="C33" i="133" s="1"/>
  <c r="B42" i="133"/>
  <c r="C42" i="133" s="1"/>
  <c r="B21" i="133"/>
  <c r="C21" i="133" s="1"/>
  <c r="B44" i="133"/>
  <c r="C44" i="133" s="1"/>
  <c r="B58" i="133"/>
  <c r="C58" i="133" s="1"/>
  <c r="E29" i="132"/>
  <c r="B59" i="133"/>
  <c r="C59" i="133" s="1"/>
  <c r="Y78" i="132"/>
  <c r="Y80" i="132" s="1"/>
  <c r="X67" i="133"/>
  <c r="X69" i="133" s="1"/>
  <c r="Y67" i="133"/>
  <c r="Y69" i="133" s="1"/>
  <c r="B63" i="132"/>
  <c r="C63" i="132" s="1"/>
  <c r="B59" i="132"/>
  <c r="C59" i="132" s="1"/>
  <c r="B53" i="132"/>
  <c r="C53" i="132" s="1"/>
  <c r="B47" i="132"/>
  <c r="C47" i="132" s="1"/>
  <c r="B41" i="132"/>
  <c r="C41" i="132" s="1"/>
  <c r="B35" i="132"/>
  <c r="C35" i="132" s="1"/>
  <c r="B23" i="132"/>
  <c r="C23" i="132" s="1"/>
  <c r="B29" i="132"/>
  <c r="C29" i="132" s="1"/>
  <c r="B58" i="132"/>
  <c r="C58" i="132" s="1"/>
  <c r="B52" i="132"/>
  <c r="C52" i="132" s="1"/>
  <c r="B46" i="132"/>
  <c r="C46" i="132" s="1"/>
  <c r="B40" i="132"/>
  <c r="C40" i="132" s="1"/>
  <c r="B32" i="132"/>
  <c r="C32" i="132" s="1"/>
  <c r="B62" i="132"/>
  <c r="C62" i="132" s="1"/>
  <c r="B27" i="132"/>
  <c r="C27" i="132" s="1"/>
  <c r="B31" i="132"/>
  <c r="C31" i="132" s="1"/>
  <c r="B55" i="132"/>
  <c r="C55" i="132" s="1"/>
  <c r="B49" i="132"/>
  <c r="C49" i="132" s="1"/>
  <c r="B43" i="132"/>
  <c r="C43" i="132" s="1"/>
  <c r="B37" i="132"/>
  <c r="C37" i="132" s="1"/>
  <c r="B28" i="132"/>
  <c r="C28" i="132" s="1"/>
  <c r="B64" i="132"/>
  <c r="C64" i="132" s="1"/>
  <c r="B60" i="132"/>
  <c r="C60" i="132" s="1"/>
  <c r="E62" i="132"/>
  <c r="E32" i="132"/>
  <c r="E27" i="132"/>
  <c r="E57" i="132"/>
  <c r="E51" i="132"/>
  <c r="E45" i="132"/>
  <c r="E39" i="132"/>
  <c r="E34" i="132"/>
  <c r="E25" i="132"/>
  <c r="E61" i="132"/>
  <c r="E56" i="132"/>
  <c r="E50" i="132"/>
  <c r="E44" i="132"/>
  <c r="E38" i="132"/>
  <c r="E54" i="132"/>
  <c r="E48" i="132"/>
  <c r="E42" i="132"/>
  <c r="E36" i="132"/>
  <c r="E33" i="132"/>
  <c r="E26" i="132"/>
  <c r="E63" i="132"/>
  <c r="E59" i="132"/>
  <c r="E35" i="132"/>
  <c r="E30" i="132"/>
  <c r="E24" i="132"/>
  <c r="E53" i="132"/>
  <c r="E47" i="132"/>
  <c r="E41" i="132"/>
  <c r="S78" i="132"/>
  <c r="E55" i="133"/>
  <c r="T78" i="132"/>
  <c r="T80" i="132" s="1"/>
  <c r="V64" i="133"/>
  <c r="V66" i="133" s="1"/>
  <c r="E36" i="133"/>
  <c r="E40" i="133"/>
  <c r="E51" i="133"/>
  <c r="W64" i="133"/>
  <c r="W66" i="133" s="1"/>
  <c r="W75" i="132"/>
  <c r="W77" i="132" s="1"/>
  <c r="Z75" i="132"/>
  <c r="Z77" i="132" s="1"/>
  <c r="E38" i="133"/>
  <c r="B36" i="132"/>
  <c r="C36" i="132" s="1"/>
  <c r="E37" i="132"/>
  <c r="B39" i="132"/>
  <c r="C39" i="132" s="1"/>
  <c r="E34" i="133"/>
  <c r="B24" i="132"/>
  <c r="C24" i="132" s="1"/>
  <c r="E28" i="132"/>
  <c r="E20" i="133"/>
  <c r="E44" i="133"/>
  <c r="E53" i="133"/>
  <c r="U67" i="133"/>
  <c r="U69" i="133" s="1"/>
  <c r="V67" i="133"/>
  <c r="V69" i="133" s="1"/>
  <c r="E42" i="133"/>
  <c r="E25" i="133"/>
  <c r="E45" i="133"/>
  <c r="E61" i="133"/>
  <c r="E58" i="133"/>
  <c r="E50" i="133"/>
  <c r="E46" i="133"/>
  <c r="E49" i="133"/>
  <c r="E54" i="133"/>
  <c r="E37" i="133"/>
  <c r="E33" i="133"/>
  <c r="E30" i="133"/>
  <c r="E23" i="133"/>
  <c r="E41" i="133"/>
  <c r="E27" i="133"/>
  <c r="E21" i="133"/>
  <c r="E32" i="133"/>
  <c r="E48" i="133"/>
  <c r="E29" i="133"/>
  <c r="E24" i="133"/>
  <c r="E59" i="133"/>
  <c r="E56" i="133"/>
  <c r="E52" i="133"/>
  <c r="E35" i="133"/>
  <c r="E43" i="133"/>
  <c r="E39" i="133"/>
  <c r="E31" i="133"/>
  <c r="E22" i="133"/>
  <c r="B38" i="132"/>
  <c r="C38" i="132" s="1"/>
  <c r="X64" i="133"/>
  <c r="X66" i="133" s="1"/>
  <c r="AB67" i="133"/>
  <c r="AB69" i="133" s="1"/>
  <c r="B30" i="132"/>
  <c r="C30" i="132" s="1"/>
  <c r="S64" i="133"/>
  <c r="E47" i="133"/>
  <c r="S75" i="132"/>
  <c r="W78" i="132"/>
  <c r="W80" i="132" s="1"/>
  <c r="B26" i="133"/>
  <c r="C26" i="133" s="1"/>
  <c r="B36" i="133"/>
  <c r="C36" i="133" s="1"/>
  <c r="B53" i="133"/>
  <c r="C53" i="133" s="1"/>
  <c r="B57" i="133"/>
  <c r="C57" i="133" s="1"/>
  <c r="B60" i="133"/>
  <c r="C60" i="133" s="1"/>
  <c r="B20" i="133"/>
  <c r="C20" i="133" s="1"/>
  <c r="B32" i="133"/>
  <c r="C32" i="133" s="1"/>
  <c r="B45" i="133"/>
  <c r="C45" i="133" s="1"/>
  <c r="B49" i="133"/>
  <c r="C49" i="133" s="1"/>
  <c r="B28" i="133"/>
  <c r="C28" i="133" s="1"/>
  <c r="B34" i="133"/>
  <c r="C34" i="133" s="1"/>
  <c r="B38" i="133"/>
  <c r="C38" i="133" s="1"/>
  <c r="B51" i="133"/>
  <c r="C51" i="133" s="1"/>
  <c r="B55" i="133"/>
  <c r="C55" i="133" s="1"/>
  <c r="B43" i="133"/>
  <c r="C43" i="133" s="1"/>
  <c r="H10" i="81"/>
  <c r="G78" i="90" l="1"/>
  <c r="H78" i="90"/>
  <c r="I78" i="90"/>
  <c r="J78" i="90"/>
  <c r="F78" i="90"/>
  <c r="H42" i="92"/>
  <c r="I42" i="92"/>
  <c r="J42" i="92"/>
  <c r="K42" i="92"/>
  <c r="G74" i="90"/>
  <c r="H74" i="90"/>
  <c r="I74" i="90"/>
  <c r="J74" i="90"/>
  <c r="F74" i="90"/>
  <c r="L16" i="132" s="1"/>
  <c r="G73" i="90"/>
  <c r="H73" i="90"/>
  <c r="I73" i="90"/>
  <c r="J73" i="90"/>
  <c r="F73" i="90"/>
  <c r="L15" i="132" s="1"/>
  <c r="B74" i="90"/>
  <c r="B73" i="90"/>
  <c r="F71" i="90"/>
  <c r="G63" i="90"/>
  <c r="H63" i="90"/>
  <c r="I63" i="90"/>
  <c r="J63" i="90"/>
  <c r="F63" i="90"/>
  <c r="G62" i="90"/>
  <c r="H62" i="90"/>
  <c r="I62" i="90"/>
  <c r="J62" i="90"/>
  <c r="F62" i="90"/>
  <c r="G61" i="90"/>
  <c r="H61" i="90"/>
  <c r="I61" i="90"/>
  <c r="J61" i="90"/>
  <c r="F61" i="90"/>
  <c r="G60" i="90"/>
  <c r="H60" i="90"/>
  <c r="I60" i="90"/>
  <c r="J60" i="90"/>
  <c r="F60" i="90"/>
  <c r="G59" i="90"/>
  <c r="H59" i="90"/>
  <c r="I59" i="90"/>
  <c r="J59" i="90"/>
  <c r="F59" i="90"/>
  <c r="G58" i="90"/>
  <c r="H58" i="90"/>
  <c r="I58" i="90"/>
  <c r="J58" i="90"/>
  <c r="F58" i="90"/>
  <c r="G57" i="90"/>
  <c r="H57" i="90"/>
  <c r="I57" i="90"/>
  <c r="J57" i="90"/>
  <c r="G45" i="90"/>
  <c r="H45" i="90"/>
  <c r="I45" i="90"/>
  <c r="J45" i="90"/>
  <c r="F45" i="90"/>
  <c r="G44" i="90"/>
  <c r="H44" i="90"/>
  <c r="I44" i="90"/>
  <c r="J44" i="90"/>
  <c r="F44" i="90"/>
  <c r="G43" i="90"/>
  <c r="H43" i="90"/>
  <c r="I43" i="90"/>
  <c r="J43" i="90"/>
  <c r="F43" i="90"/>
  <c r="G42" i="90"/>
  <c r="H42" i="90"/>
  <c r="I42" i="90"/>
  <c r="J42" i="90"/>
  <c r="F42" i="90"/>
  <c r="G41" i="90"/>
  <c r="H41" i="90"/>
  <c r="I41" i="90"/>
  <c r="J41" i="90"/>
  <c r="F41" i="90"/>
  <c r="G40" i="90"/>
  <c r="H40" i="90"/>
  <c r="I40" i="90"/>
  <c r="J40" i="90"/>
  <c r="F40" i="90"/>
  <c r="G39" i="90"/>
  <c r="H39" i="90"/>
  <c r="I39" i="90"/>
  <c r="J39" i="90"/>
  <c r="P15" i="83" l="1"/>
  <c r="O15" i="83"/>
  <c r="G23" i="131" l="1"/>
  <c r="G23" i="129"/>
  <c r="G23" i="130"/>
  <c r="B102" i="131"/>
  <c r="C100" i="131"/>
  <c r="H98" i="131"/>
  <c r="G98" i="131"/>
  <c r="F98" i="131"/>
  <c r="E98" i="131"/>
  <c r="D98" i="131"/>
  <c r="B95" i="131"/>
  <c r="K91" i="131"/>
  <c r="J91" i="131"/>
  <c r="I91" i="131"/>
  <c r="H91" i="131"/>
  <c r="K90" i="131"/>
  <c r="J90" i="131"/>
  <c r="I90" i="131"/>
  <c r="H90" i="131"/>
  <c r="G90" i="131"/>
  <c r="K89" i="131"/>
  <c r="J89" i="131"/>
  <c r="I89" i="131"/>
  <c r="H89" i="131"/>
  <c r="G89" i="131"/>
  <c r="G91" i="131" s="1"/>
  <c r="B89" i="131"/>
  <c r="B88" i="131"/>
  <c r="K87" i="131"/>
  <c r="J87" i="131"/>
  <c r="I87" i="131"/>
  <c r="H87" i="131"/>
  <c r="G87" i="131"/>
  <c r="P85" i="131"/>
  <c r="O85" i="131"/>
  <c r="B85" i="131"/>
  <c r="K84" i="131"/>
  <c r="J84" i="131"/>
  <c r="I84" i="131"/>
  <c r="H84" i="131"/>
  <c r="G84" i="131"/>
  <c r="D83" i="131"/>
  <c r="D86" i="131" s="1"/>
  <c r="P82" i="131"/>
  <c r="O82" i="131"/>
  <c r="B82" i="131"/>
  <c r="B81" i="131"/>
  <c r="K80" i="131"/>
  <c r="J80" i="131"/>
  <c r="I80" i="131"/>
  <c r="H80" i="131"/>
  <c r="G80" i="131"/>
  <c r="P78" i="131"/>
  <c r="O78" i="131"/>
  <c r="B78" i="131" s="1"/>
  <c r="K77" i="131"/>
  <c r="J77" i="131"/>
  <c r="I77" i="131"/>
  <c r="H77" i="131"/>
  <c r="G77" i="131"/>
  <c r="D76" i="131"/>
  <c r="D79" i="131" s="1"/>
  <c r="D90" i="131" s="1"/>
  <c r="P75" i="131"/>
  <c r="O75" i="131"/>
  <c r="B75" i="131"/>
  <c r="B74" i="131"/>
  <c r="B73" i="131"/>
  <c r="J72" i="131"/>
  <c r="I72" i="131"/>
  <c r="H72" i="131"/>
  <c r="G72" i="131"/>
  <c r="D72" i="131"/>
  <c r="K71" i="131"/>
  <c r="J71" i="131"/>
  <c r="I71" i="131"/>
  <c r="H71" i="131"/>
  <c r="G71" i="131"/>
  <c r="D71" i="131"/>
  <c r="K70" i="131"/>
  <c r="K72" i="131" s="1"/>
  <c r="J70" i="131"/>
  <c r="I70" i="131"/>
  <c r="H70" i="131"/>
  <c r="G70" i="131"/>
  <c r="B70" i="131"/>
  <c r="K69" i="131"/>
  <c r="J69" i="131"/>
  <c r="I69" i="131"/>
  <c r="H69" i="131"/>
  <c r="G69" i="131"/>
  <c r="D69" i="131"/>
  <c r="D68" i="131"/>
  <c r="B67" i="131"/>
  <c r="K66" i="131"/>
  <c r="J66" i="131"/>
  <c r="I66" i="131"/>
  <c r="H66" i="131"/>
  <c r="G66" i="131"/>
  <c r="D66" i="131"/>
  <c r="D91" i="131" s="1"/>
  <c r="D65" i="131"/>
  <c r="B64" i="131"/>
  <c r="B63" i="131"/>
  <c r="B62" i="131"/>
  <c r="K60" i="131"/>
  <c r="J60" i="131"/>
  <c r="G60" i="131"/>
  <c r="H60" i="131" s="1"/>
  <c r="I60" i="131" s="1"/>
  <c r="K58" i="131"/>
  <c r="J58" i="131"/>
  <c r="I58" i="131"/>
  <c r="H58" i="131"/>
  <c r="G58" i="131"/>
  <c r="K57" i="131"/>
  <c r="J57" i="131"/>
  <c r="I57" i="131"/>
  <c r="H57" i="131"/>
  <c r="G57" i="131"/>
  <c r="K56" i="131"/>
  <c r="J56" i="131"/>
  <c r="I56" i="131"/>
  <c r="H56" i="131"/>
  <c r="G56" i="131"/>
  <c r="B56" i="131"/>
  <c r="B55" i="131"/>
  <c r="K54" i="131"/>
  <c r="J54" i="131"/>
  <c r="I54" i="131"/>
  <c r="H54" i="131"/>
  <c r="G54" i="131"/>
  <c r="P52" i="131"/>
  <c r="O52" i="131"/>
  <c r="B52" i="131"/>
  <c r="K51" i="131"/>
  <c r="J51" i="131"/>
  <c r="I51" i="131"/>
  <c r="H51" i="131"/>
  <c r="G51" i="131"/>
  <c r="D50" i="131"/>
  <c r="D53" i="131" s="1"/>
  <c r="P49" i="131"/>
  <c r="O49" i="131"/>
  <c r="B49" i="131"/>
  <c r="B48" i="131"/>
  <c r="K47" i="131"/>
  <c r="J47" i="131"/>
  <c r="I47" i="131"/>
  <c r="H47" i="131"/>
  <c r="G47" i="131"/>
  <c r="P45" i="131"/>
  <c r="O45" i="131"/>
  <c r="B45" i="131" s="1"/>
  <c r="K44" i="131"/>
  <c r="J44" i="131"/>
  <c r="I44" i="131"/>
  <c r="H44" i="131"/>
  <c r="G44" i="131"/>
  <c r="P43" i="131"/>
  <c r="O43" i="131"/>
  <c r="B42" i="131" s="1"/>
  <c r="D43" i="131"/>
  <c r="D46" i="131" s="1"/>
  <c r="D57" i="131" s="1"/>
  <c r="B41" i="131"/>
  <c r="B40" i="131"/>
  <c r="I39" i="131"/>
  <c r="H39" i="131"/>
  <c r="G39" i="131"/>
  <c r="D39" i="131"/>
  <c r="K38" i="131"/>
  <c r="J38" i="131"/>
  <c r="I38" i="131"/>
  <c r="H38" i="131"/>
  <c r="G38" i="131"/>
  <c r="D38" i="131"/>
  <c r="K37" i="131"/>
  <c r="K39" i="131" s="1"/>
  <c r="J37" i="131"/>
  <c r="J39" i="131" s="1"/>
  <c r="I37" i="131"/>
  <c r="H37" i="131"/>
  <c r="G37" i="131"/>
  <c r="D37" i="131"/>
  <c r="B37" i="131"/>
  <c r="K36" i="131"/>
  <c r="J36" i="131"/>
  <c r="I36" i="131"/>
  <c r="H36" i="131"/>
  <c r="G36" i="131"/>
  <c r="D36" i="131"/>
  <c r="D35" i="131"/>
  <c r="D34" i="131"/>
  <c r="B34" i="131"/>
  <c r="K33" i="131"/>
  <c r="J33" i="131"/>
  <c r="I33" i="131"/>
  <c r="H33" i="131"/>
  <c r="G33" i="131"/>
  <c r="D33" i="131"/>
  <c r="D47" i="131" s="1"/>
  <c r="D32" i="131"/>
  <c r="D31" i="131"/>
  <c r="D42" i="131" s="1"/>
  <c r="D49" i="131" s="1"/>
  <c r="D52" i="131" s="1"/>
  <c r="B31" i="131"/>
  <c r="B30" i="131"/>
  <c r="B29" i="131"/>
  <c r="K27" i="131"/>
  <c r="J27" i="131"/>
  <c r="I27" i="131"/>
  <c r="H27" i="131"/>
  <c r="G27" i="131"/>
  <c r="B23" i="131"/>
  <c r="B20" i="131"/>
  <c r="B18" i="131"/>
  <c r="B102" i="130"/>
  <c r="C100" i="130"/>
  <c r="H98" i="130"/>
  <c r="G98" i="130"/>
  <c r="D98" i="130"/>
  <c r="E98" i="130" s="1"/>
  <c r="F98" i="130" s="1"/>
  <c r="B95" i="130"/>
  <c r="K91" i="130"/>
  <c r="J91" i="130"/>
  <c r="I91" i="130"/>
  <c r="H91" i="130"/>
  <c r="K90" i="130"/>
  <c r="J90" i="130"/>
  <c r="I90" i="130"/>
  <c r="H90" i="130"/>
  <c r="G90" i="130"/>
  <c r="K89" i="130"/>
  <c r="J89" i="130"/>
  <c r="I89" i="130"/>
  <c r="H89" i="130"/>
  <c r="G89" i="130"/>
  <c r="G91" i="130" s="1"/>
  <c r="B89" i="130"/>
  <c r="B88" i="130"/>
  <c r="K87" i="130"/>
  <c r="J87" i="130"/>
  <c r="I87" i="130"/>
  <c r="H87" i="130"/>
  <c r="G87" i="130"/>
  <c r="P85" i="130"/>
  <c r="O85" i="130"/>
  <c r="B85" i="130"/>
  <c r="K84" i="130"/>
  <c r="J84" i="130"/>
  <c r="I84" i="130"/>
  <c r="H84" i="130"/>
  <c r="G84" i="130"/>
  <c r="D83" i="130"/>
  <c r="D86" i="130" s="1"/>
  <c r="P82" i="130"/>
  <c r="O82" i="130"/>
  <c r="B82" i="130"/>
  <c r="B81" i="130"/>
  <c r="K80" i="130"/>
  <c r="J80" i="130"/>
  <c r="I80" i="130"/>
  <c r="H80" i="130"/>
  <c r="G80" i="130"/>
  <c r="P78" i="130"/>
  <c r="O78" i="130"/>
  <c r="B78" i="130" s="1"/>
  <c r="K77" i="130"/>
  <c r="J77" i="130"/>
  <c r="I77" i="130"/>
  <c r="H77" i="130"/>
  <c r="G77" i="130"/>
  <c r="D76" i="130"/>
  <c r="D79" i="130" s="1"/>
  <c r="D90" i="130" s="1"/>
  <c r="P75" i="130"/>
  <c r="O75" i="130"/>
  <c r="B75" i="130" s="1"/>
  <c r="B74" i="130"/>
  <c r="B73" i="130"/>
  <c r="I72" i="130"/>
  <c r="H72" i="130"/>
  <c r="G72" i="130"/>
  <c r="D72" i="130"/>
  <c r="K71" i="130"/>
  <c r="J71" i="130"/>
  <c r="I71" i="130"/>
  <c r="H71" i="130"/>
  <c r="G71" i="130"/>
  <c r="D71" i="130"/>
  <c r="K70" i="130"/>
  <c r="K72" i="130" s="1"/>
  <c r="J70" i="130"/>
  <c r="J72" i="130" s="1"/>
  <c r="I70" i="130"/>
  <c r="H70" i="130"/>
  <c r="G70" i="130"/>
  <c r="B70" i="130"/>
  <c r="K69" i="130"/>
  <c r="J69" i="130"/>
  <c r="I69" i="130"/>
  <c r="H69" i="130"/>
  <c r="G69" i="130"/>
  <c r="D69" i="130"/>
  <c r="D68" i="130"/>
  <c r="B67" i="130"/>
  <c r="K66" i="130"/>
  <c r="J66" i="130"/>
  <c r="I66" i="130"/>
  <c r="H66" i="130"/>
  <c r="G66" i="130"/>
  <c r="D66" i="130"/>
  <c r="D91" i="130" s="1"/>
  <c r="D65" i="130"/>
  <c r="B64" i="130"/>
  <c r="B63" i="130"/>
  <c r="B62" i="130"/>
  <c r="K60" i="130"/>
  <c r="J60" i="130"/>
  <c r="I60" i="130"/>
  <c r="H60" i="130"/>
  <c r="G60" i="130"/>
  <c r="K58" i="130"/>
  <c r="J58" i="130"/>
  <c r="I58" i="130"/>
  <c r="H58" i="130"/>
  <c r="G58" i="130"/>
  <c r="K57" i="130"/>
  <c r="J57" i="130"/>
  <c r="I57" i="130"/>
  <c r="H57" i="130"/>
  <c r="G57" i="130"/>
  <c r="K56" i="130"/>
  <c r="J56" i="130"/>
  <c r="I56" i="130"/>
  <c r="H56" i="130"/>
  <c r="G56" i="130"/>
  <c r="B56" i="130"/>
  <c r="B55" i="130"/>
  <c r="K54" i="130"/>
  <c r="J54" i="130"/>
  <c r="I54" i="130"/>
  <c r="H54" i="130"/>
  <c r="G54" i="130"/>
  <c r="P52" i="130"/>
  <c r="O52" i="130"/>
  <c r="B52" i="130"/>
  <c r="K51" i="130"/>
  <c r="J51" i="130"/>
  <c r="I51" i="130"/>
  <c r="H51" i="130"/>
  <c r="G51" i="130"/>
  <c r="D50" i="130"/>
  <c r="D53" i="130" s="1"/>
  <c r="P49" i="130"/>
  <c r="O49" i="130"/>
  <c r="B49" i="130" s="1"/>
  <c r="B48" i="130"/>
  <c r="K47" i="130"/>
  <c r="J47" i="130"/>
  <c r="I47" i="130"/>
  <c r="H47" i="130"/>
  <c r="G47" i="130"/>
  <c r="P45" i="130"/>
  <c r="O45" i="130"/>
  <c r="B45" i="130" s="1"/>
  <c r="K44" i="130"/>
  <c r="J44" i="130"/>
  <c r="I44" i="130"/>
  <c r="H44" i="130"/>
  <c r="G44" i="130"/>
  <c r="P43" i="130"/>
  <c r="O43" i="130"/>
  <c r="D43" i="130"/>
  <c r="D46" i="130" s="1"/>
  <c r="D57" i="130" s="1"/>
  <c r="B42" i="130"/>
  <c r="B41" i="130"/>
  <c r="B40" i="130"/>
  <c r="H39" i="130"/>
  <c r="G39" i="130"/>
  <c r="D39" i="130"/>
  <c r="K38" i="130"/>
  <c r="J38" i="130"/>
  <c r="I38" i="130"/>
  <c r="H38" i="130"/>
  <c r="G38" i="130"/>
  <c r="D38" i="130"/>
  <c r="K37" i="130"/>
  <c r="K39" i="130" s="1"/>
  <c r="J37" i="130"/>
  <c r="J39" i="130" s="1"/>
  <c r="I37" i="130"/>
  <c r="I39" i="130" s="1"/>
  <c r="H37" i="130"/>
  <c r="G37" i="130"/>
  <c r="D37" i="130"/>
  <c r="B37" i="130"/>
  <c r="K36" i="130"/>
  <c r="J36" i="130"/>
  <c r="I36" i="130"/>
  <c r="H36" i="130"/>
  <c r="G36" i="130"/>
  <c r="D36" i="130"/>
  <c r="D35" i="130"/>
  <c r="D34" i="130"/>
  <c r="B34" i="130"/>
  <c r="K33" i="130"/>
  <c r="J33" i="130"/>
  <c r="I33" i="130"/>
  <c r="H33" i="130"/>
  <c r="G33" i="130"/>
  <c r="D33" i="130"/>
  <c r="D47" i="130" s="1"/>
  <c r="D32" i="130"/>
  <c r="D31" i="130"/>
  <c r="D45" i="130" s="1"/>
  <c r="B31" i="130"/>
  <c r="B30" i="130"/>
  <c r="B29" i="130"/>
  <c r="K27" i="130"/>
  <c r="J27" i="130"/>
  <c r="I27" i="130"/>
  <c r="H27" i="130"/>
  <c r="G27" i="130"/>
  <c r="B23" i="130"/>
  <c r="B20" i="130"/>
  <c r="B18" i="130"/>
  <c r="B102" i="129"/>
  <c r="C100" i="129"/>
  <c r="H98" i="129"/>
  <c r="G98" i="129"/>
  <c r="E98" i="129"/>
  <c r="F98" i="129" s="1"/>
  <c r="D98" i="129"/>
  <c r="B95" i="129"/>
  <c r="K91" i="129"/>
  <c r="J91" i="129"/>
  <c r="I91" i="129"/>
  <c r="H91" i="129"/>
  <c r="G91" i="129"/>
  <c r="K90" i="129"/>
  <c r="J90" i="129"/>
  <c r="I90" i="129"/>
  <c r="H90" i="129"/>
  <c r="G90" i="129"/>
  <c r="K89" i="129"/>
  <c r="J89" i="129"/>
  <c r="I89" i="129"/>
  <c r="H89" i="129"/>
  <c r="G89" i="129"/>
  <c r="B89" i="129"/>
  <c r="B88" i="129"/>
  <c r="K87" i="129"/>
  <c r="J87" i="129"/>
  <c r="I87" i="129"/>
  <c r="H87" i="129"/>
  <c r="G87" i="129"/>
  <c r="P85" i="129"/>
  <c r="O85" i="129"/>
  <c r="B85" i="129"/>
  <c r="K84" i="129"/>
  <c r="J84" i="129"/>
  <c r="I84" i="129"/>
  <c r="H84" i="129"/>
  <c r="G84" i="129"/>
  <c r="D83" i="129"/>
  <c r="D86" i="129" s="1"/>
  <c r="P82" i="129"/>
  <c r="O82" i="129"/>
  <c r="B82" i="129"/>
  <c r="B81" i="129"/>
  <c r="K80" i="129"/>
  <c r="J80" i="129"/>
  <c r="I80" i="129"/>
  <c r="H80" i="129"/>
  <c r="G80" i="129"/>
  <c r="P78" i="129"/>
  <c r="O78" i="129"/>
  <c r="B78" i="129" s="1"/>
  <c r="K77" i="129"/>
  <c r="J77" i="129"/>
  <c r="I77" i="129"/>
  <c r="H77" i="129"/>
  <c r="G77" i="129"/>
  <c r="D76" i="129"/>
  <c r="D79" i="129" s="1"/>
  <c r="D90" i="129" s="1"/>
  <c r="P75" i="129"/>
  <c r="O75" i="129"/>
  <c r="B75" i="129"/>
  <c r="B74" i="129"/>
  <c r="B73" i="129"/>
  <c r="I72" i="129"/>
  <c r="H72" i="129"/>
  <c r="G72" i="129"/>
  <c r="D72" i="129"/>
  <c r="K71" i="129"/>
  <c r="J71" i="129"/>
  <c r="I71" i="129"/>
  <c r="H71" i="129"/>
  <c r="G71" i="129"/>
  <c r="D71" i="129"/>
  <c r="K70" i="129"/>
  <c r="K72" i="129" s="1"/>
  <c r="J70" i="129"/>
  <c r="J72" i="129" s="1"/>
  <c r="I70" i="129"/>
  <c r="H70" i="129"/>
  <c r="G70" i="129"/>
  <c r="B70" i="129"/>
  <c r="K69" i="129"/>
  <c r="J69" i="129"/>
  <c r="I69" i="129"/>
  <c r="H69" i="129"/>
  <c r="G69" i="129"/>
  <c r="D69" i="129"/>
  <c r="D68" i="129"/>
  <c r="B67" i="129"/>
  <c r="K66" i="129"/>
  <c r="J66" i="129"/>
  <c r="I66" i="129"/>
  <c r="H66" i="129"/>
  <c r="G66" i="129"/>
  <c r="D66" i="129"/>
  <c r="D91" i="129" s="1"/>
  <c r="D65" i="129"/>
  <c r="B64" i="129"/>
  <c r="B63" i="129"/>
  <c r="B62" i="129"/>
  <c r="K60" i="129"/>
  <c r="J60" i="129"/>
  <c r="G60" i="129"/>
  <c r="H60" i="129" s="1"/>
  <c r="I60" i="129" s="1"/>
  <c r="K58" i="129"/>
  <c r="J58" i="129"/>
  <c r="I58" i="129"/>
  <c r="H58" i="129"/>
  <c r="G58" i="129"/>
  <c r="K57" i="129"/>
  <c r="J57" i="129"/>
  <c r="I57" i="129"/>
  <c r="H57" i="129"/>
  <c r="G57" i="129"/>
  <c r="K56" i="129"/>
  <c r="J56" i="129"/>
  <c r="I56" i="129"/>
  <c r="H56" i="129"/>
  <c r="G56" i="129"/>
  <c r="B56" i="129"/>
  <c r="B55" i="129"/>
  <c r="K54" i="129"/>
  <c r="J54" i="129"/>
  <c r="I54" i="129"/>
  <c r="H54" i="129"/>
  <c r="G54" i="129"/>
  <c r="P52" i="129"/>
  <c r="O52" i="129"/>
  <c r="B52" i="129"/>
  <c r="K51" i="129"/>
  <c r="J51" i="129"/>
  <c r="I51" i="129"/>
  <c r="H51" i="129"/>
  <c r="G51" i="129"/>
  <c r="D50" i="129"/>
  <c r="D53" i="129" s="1"/>
  <c r="P49" i="129"/>
  <c r="O49" i="129"/>
  <c r="B49" i="129" s="1"/>
  <c r="B48" i="129"/>
  <c r="K47" i="129"/>
  <c r="J47" i="129"/>
  <c r="I47" i="129"/>
  <c r="H47" i="129"/>
  <c r="G47" i="129"/>
  <c r="P45" i="129"/>
  <c r="O45" i="129"/>
  <c r="B45" i="129"/>
  <c r="K44" i="129"/>
  <c r="J44" i="129"/>
  <c r="I44" i="129"/>
  <c r="H44" i="129"/>
  <c r="G44" i="129"/>
  <c r="P43" i="129"/>
  <c r="O43" i="129"/>
  <c r="B42" i="129" s="1"/>
  <c r="D43" i="129"/>
  <c r="D46" i="129" s="1"/>
  <c r="D57" i="129" s="1"/>
  <c r="B41" i="129"/>
  <c r="B40" i="129"/>
  <c r="K39" i="129"/>
  <c r="H39" i="129"/>
  <c r="G39" i="129"/>
  <c r="D39" i="129"/>
  <c r="K38" i="129"/>
  <c r="J38" i="129"/>
  <c r="I38" i="129"/>
  <c r="H38" i="129"/>
  <c r="G38" i="129"/>
  <c r="D38" i="129"/>
  <c r="K37" i="129"/>
  <c r="J37" i="129"/>
  <c r="J39" i="129" s="1"/>
  <c r="I37" i="129"/>
  <c r="I39" i="129" s="1"/>
  <c r="H37" i="129"/>
  <c r="G37" i="129"/>
  <c r="D37" i="129"/>
  <c r="B37" i="129"/>
  <c r="K36" i="129"/>
  <c r="J36" i="129"/>
  <c r="I36" i="129"/>
  <c r="H36" i="129"/>
  <c r="G36" i="129"/>
  <c r="D36" i="129"/>
  <c r="D35" i="129"/>
  <c r="D34" i="129"/>
  <c r="B34" i="129"/>
  <c r="K33" i="129"/>
  <c r="J33" i="129"/>
  <c r="I33" i="129"/>
  <c r="H33" i="129"/>
  <c r="G33" i="129"/>
  <c r="D33" i="129"/>
  <c r="D47" i="129" s="1"/>
  <c r="D32" i="129"/>
  <c r="D31" i="129"/>
  <c r="D42" i="129" s="1"/>
  <c r="D49" i="129" s="1"/>
  <c r="D52" i="129" s="1"/>
  <c r="B31" i="129"/>
  <c r="B30" i="129"/>
  <c r="B29" i="129"/>
  <c r="K27" i="129"/>
  <c r="J27" i="129"/>
  <c r="H27" i="129"/>
  <c r="I27" i="129" s="1"/>
  <c r="G27" i="129"/>
  <c r="B23" i="129"/>
  <c r="B20" i="129"/>
  <c r="B18" i="129"/>
  <c r="G69" i="90"/>
  <c r="H69" i="90"/>
  <c r="I69" i="90"/>
  <c r="J69" i="90"/>
  <c r="F69" i="90"/>
  <c r="G68" i="90"/>
  <c r="H68" i="90"/>
  <c r="I68" i="90"/>
  <c r="J68" i="90"/>
  <c r="F68" i="90"/>
  <c r="L13" i="133" s="1"/>
  <c r="G51" i="90"/>
  <c r="H51" i="90"/>
  <c r="I51" i="90"/>
  <c r="J51" i="90"/>
  <c r="F51" i="90"/>
  <c r="L14" i="132" s="1"/>
  <c r="G50" i="90"/>
  <c r="H50" i="90"/>
  <c r="I50" i="90"/>
  <c r="J50" i="90"/>
  <c r="F50" i="90"/>
  <c r="L13" i="132" s="1"/>
  <c r="D77" i="130" l="1"/>
  <c r="D58" i="129"/>
  <c r="D44" i="131"/>
  <c r="D77" i="129"/>
  <c r="D44" i="129"/>
  <c r="D77" i="131"/>
  <c r="D44" i="130"/>
  <c r="D51" i="131"/>
  <c r="D54" i="131"/>
  <c r="D58" i="131"/>
  <c r="D56" i="131"/>
  <c r="D64" i="131" s="1"/>
  <c r="D45" i="131"/>
  <c r="D80" i="131"/>
  <c r="D51" i="130"/>
  <c r="D54" i="130"/>
  <c r="D42" i="130"/>
  <c r="D49" i="130" s="1"/>
  <c r="D52" i="130" s="1"/>
  <c r="D80" i="130"/>
  <c r="D58" i="130"/>
  <c r="D56" i="130"/>
  <c r="D64" i="130" s="1"/>
  <c r="D54" i="129"/>
  <c r="D51" i="129"/>
  <c r="D56" i="129"/>
  <c r="D64" i="129" s="1"/>
  <c r="D45" i="129"/>
  <c r="D80" i="129"/>
  <c r="B20" i="83"/>
  <c r="B19" i="83"/>
  <c r="B78" i="90"/>
  <c r="B69" i="90"/>
  <c r="B68" i="90"/>
  <c r="F64" i="90"/>
  <c r="F76" i="90"/>
  <c r="F67" i="90"/>
  <c r="B51" i="90"/>
  <c r="B50" i="90"/>
  <c r="F49" i="90"/>
  <c r="D84" i="131" l="1"/>
  <c r="D87" i="131"/>
  <c r="D89" i="131"/>
  <c r="D75" i="131"/>
  <c r="D82" i="131" s="1"/>
  <c r="D85" i="131" s="1"/>
  <c r="D67" i="131"/>
  <c r="D70" i="131" s="1"/>
  <c r="D78" i="131"/>
  <c r="D75" i="130"/>
  <c r="D82" i="130" s="1"/>
  <c r="D85" i="130" s="1"/>
  <c r="D67" i="130"/>
  <c r="D70" i="130" s="1"/>
  <c r="D78" i="130"/>
  <c r="D89" i="130"/>
  <c r="D84" i="130"/>
  <c r="D87" i="130"/>
  <c r="D78" i="129"/>
  <c r="D75" i="129"/>
  <c r="D82" i="129" s="1"/>
  <c r="D85" i="129" s="1"/>
  <c r="D89" i="129"/>
  <c r="D67" i="129"/>
  <c r="D70" i="129" s="1"/>
  <c r="D84" i="129"/>
  <c r="D87" i="129"/>
  <c r="O384" i="83" l="1"/>
  <c r="B17" i="83"/>
  <c r="B384" i="83" l="1"/>
  <c r="J53" i="90" l="1"/>
  <c r="I53" i="90"/>
  <c r="F53" i="90"/>
  <c r="G53" i="90" s="1"/>
  <c r="H53" i="90" s="1"/>
  <c r="F56" i="90"/>
  <c r="F55" i="90"/>
  <c r="F38" i="90" l="1"/>
  <c r="F37" i="90"/>
  <c r="P85" i="122"/>
  <c r="O85" i="122"/>
  <c r="P82" i="122"/>
  <c r="O82" i="122"/>
  <c r="B82" i="122" s="1"/>
  <c r="P78" i="122"/>
  <c r="O78" i="122"/>
  <c r="P75" i="122"/>
  <c r="O75" i="122"/>
  <c r="B75" i="122" s="1"/>
  <c r="P52" i="122"/>
  <c r="O52" i="122"/>
  <c r="B52" i="122" s="1"/>
  <c r="P49" i="122"/>
  <c r="O49" i="122"/>
  <c r="B49" i="122" s="1"/>
  <c r="P45" i="122"/>
  <c r="O45" i="122"/>
  <c r="B45" i="122" s="1"/>
  <c r="P43" i="122"/>
  <c r="O43" i="122"/>
  <c r="B42" i="122" s="1"/>
  <c r="K90" i="122"/>
  <c r="J90" i="122"/>
  <c r="I90" i="122"/>
  <c r="H90" i="122"/>
  <c r="G90" i="122"/>
  <c r="K89" i="122"/>
  <c r="K91" i="122" s="1"/>
  <c r="J89" i="122"/>
  <c r="J91" i="122" s="1"/>
  <c r="I89" i="122"/>
  <c r="I91" i="122" s="1"/>
  <c r="H89" i="122"/>
  <c r="H91" i="122" s="1"/>
  <c r="G89" i="122"/>
  <c r="G91" i="122" s="1"/>
  <c r="B89" i="122"/>
  <c r="B88" i="122"/>
  <c r="K87" i="122"/>
  <c r="J87" i="122"/>
  <c r="I87" i="122"/>
  <c r="H87" i="122"/>
  <c r="G87" i="122"/>
  <c r="B85" i="122"/>
  <c r="K84" i="122"/>
  <c r="J84" i="122"/>
  <c r="I84" i="122"/>
  <c r="H84" i="122"/>
  <c r="G84" i="122"/>
  <c r="D83" i="122"/>
  <c r="D86" i="122" s="1"/>
  <c r="B81" i="122"/>
  <c r="K80" i="122"/>
  <c r="J80" i="122"/>
  <c r="I80" i="122"/>
  <c r="H80" i="122"/>
  <c r="G80" i="122"/>
  <c r="B78" i="122"/>
  <c r="K77" i="122"/>
  <c r="J77" i="122"/>
  <c r="I77" i="122"/>
  <c r="H77" i="122"/>
  <c r="G77" i="122"/>
  <c r="D76" i="122"/>
  <c r="D79" i="122" s="1"/>
  <c r="D90" i="122" s="1"/>
  <c r="B74" i="122"/>
  <c r="B73" i="122"/>
  <c r="D72" i="122"/>
  <c r="K71" i="122"/>
  <c r="J71" i="122"/>
  <c r="I71" i="122"/>
  <c r="H71" i="122"/>
  <c r="G71" i="122"/>
  <c r="D71" i="122"/>
  <c r="K70" i="122"/>
  <c r="J70" i="122"/>
  <c r="I70" i="122"/>
  <c r="H70" i="122"/>
  <c r="G70" i="122"/>
  <c r="B70" i="122"/>
  <c r="K69" i="122"/>
  <c r="J69" i="122"/>
  <c r="I69" i="122"/>
  <c r="H69" i="122"/>
  <c r="G69" i="122"/>
  <c r="D69" i="122"/>
  <c r="D68" i="122"/>
  <c r="B67" i="122"/>
  <c r="K66" i="122"/>
  <c r="J66" i="122"/>
  <c r="I66" i="122"/>
  <c r="H66" i="122"/>
  <c r="G66" i="122"/>
  <c r="D66" i="122"/>
  <c r="D91" i="122" s="1"/>
  <c r="D65" i="122"/>
  <c r="B64" i="122"/>
  <c r="B63" i="122"/>
  <c r="B62" i="122"/>
  <c r="K60" i="122"/>
  <c r="J60" i="122"/>
  <c r="G60" i="122"/>
  <c r="H60" i="122" s="1"/>
  <c r="I60" i="122" s="1"/>
  <c r="K57" i="122"/>
  <c r="J57" i="122"/>
  <c r="I57" i="122"/>
  <c r="H57" i="122"/>
  <c r="G57" i="122"/>
  <c r="K56" i="122"/>
  <c r="K58" i="122" s="1"/>
  <c r="J56" i="122"/>
  <c r="J58" i="122" s="1"/>
  <c r="I56" i="122"/>
  <c r="I58" i="122" s="1"/>
  <c r="H56" i="122"/>
  <c r="H58" i="122" s="1"/>
  <c r="G56" i="122"/>
  <c r="G58" i="122" s="1"/>
  <c r="B56" i="122"/>
  <c r="B55" i="122"/>
  <c r="K54" i="122"/>
  <c r="J54" i="122"/>
  <c r="I54" i="122"/>
  <c r="H54" i="122"/>
  <c r="G54" i="122"/>
  <c r="K51" i="122"/>
  <c r="J51" i="122"/>
  <c r="I51" i="122"/>
  <c r="H51" i="122"/>
  <c r="G51" i="122"/>
  <c r="D50" i="122"/>
  <c r="D53" i="122" s="1"/>
  <c r="B48" i="122"/>
  <c r="K47" i="122"/>
  <c r="J47" i="122"/>
  <c r="I47" i="122"/>
  <c r="H47" i="122"/>
  <c r="G47" i="122"/>
  <c r="K44" i="122"/>
  <c r="J44" i="122"/>
  <c r="I44" i="122"/>
  <c r="H44" i="122"/>
  <c r="G44" i="122"/>
  <c r="D43" i="122"/>
  <c r="D46" i="122" s="1"/>
  <c r="D57" i="122" s="1"/>
  <c r="B41" i="122"/>
  <c r="B40" i="122"/>
  <c r="D39" i="122"/>
  <c r="K38" i="122"/>
  <c r="J38" i="122"/>
  <c r="I38" i="122"/>
  <c r="H38" i="122"/>
  <c r="G38" i="122"/>
  <c r="D38" i="122"/>
  <c r="K37" i="122"/>
  <c r="K39" i="122" s="1"/>
  <c r="J37" i="122"/>
  <c r="J39" i="122" s="1"/>
  <c r="I37" i="122"/>
  <c r="I39" i="122" s="1"/>
  <c r="H37" i="122"/>
  <c r="G37" i="122"/>
  <c r="G39" i="122" s="1"/>
  <c r="D37" i="122"/>
  <c r="B37" i="122"/>
  <c r="K36" i="122"/>
  <c r="J36" i="122"/>
  <c r="I36" i="122"/>
  <c r="H36" i="122"/>
  <c r="G36" i="122"/>
  <c r="D36" i="122"/>
  <c r="D35" i="122"/>
  <c r="D34" i="122"/>
  <c r="B34" i="122"/>
  <c r="K33" i="122"/>
  <c r="J33" i="122"/>
  <c r="I33" i="122"/>
  <c r="H33" i="122"/>
  <c r="G33" i="122"/>
  <c r="D33" i="122"/>
  <c r="D44" i="122" s="1"/>
  <c r="D32" i="122"/>
  <c r="D31" i="122"/>
  <c r="D56" i="122" s="1"/>
  <c r="D64" i="122" s="1"/>
  <c r="B31" i="122"/>
  <c r="B30" i="122"/>
  <c r="B29" i="122"/>
  <c r="K27" i="122"/>
  <c r="J27" i="122"/>
  <c r="G27" i="122"/>
  <c r="H27" i="122" s="1"/>
  <c r="I27" i="122" s="1"/>
  <c r="G23" i="128"/>
  <c r="B102" i="128"/>
  <c r="C100" i="128"/>
  <c r="H98" i="128"/>
  <c r="G98" i="128"/>
  <c r="D98" i="128"/>
  <c r="E98" i="128" s="1"/>
  <c r="F98" i="128" s="1"/>
  <c r="B95" i="128"/>
  <c r="K90" i="128"/>
  <c r="J90" i="128"/>
  <c r="I90" i="128"/>
  <c r="H90" i="128"/>
  <c r="G90" i="128"/>
  <c r="K89" i="128"/>
  <c r="K91" i="128" s="1"/>
  <c r="J89" i="128"/>
  <c r="J91" i="128" s="1"/>
  <c r="I89" i="128"/>
  <c r="I91" i="128" s="1"/>
  <c r="H89" i="128"/>
  <c r="H91" i="128" s="1"/>
  <c r="G89" i="128"/>
  <c r="G91" i="128" s="1"/>
  <c r="B89" i="128"/>
  <c r="B88" i="128"/>
  <c r="K87" i="128"/>
  <c r="J87" i="128"/>
  <c r="I87" i="128"/>
  <c r="H87" i="128"/>
  <c r="G87" i="128"/>
  <c r="P85" i="128"/>
  <c r="O85" i="128"/>
  <c r="B85" i="128"/>
  <c r="K84" i="128"/>
  <c r="J84" i="128"/>
  <c r="I84" i="128"/>
  <c r="H84" i="128"/>
  <c r="G84" i="128"/>
  <c r="D83" i="128"/>
  <c r="D86" i="128" s="1"/>
  <c r="P82" i="128"/>
  <c r="O82" i="128"/>
  <c r="B82" i="128"/>
  <c r="B81" i="128"/>
  <c r="K80" i="128"/>
  <c r="J80" i="128"/>
  <c r="I80" i="128"/>
  <c r="H80" i="128"/>
  <c r="G80" i="128"/>
  <c r="P78" i="128"/>
  <c r="O78" i="128"/>
  <c r="B78" i="128"/>
  <c r="K77" i="128"/>
  <c r="J77" i="128"/>
  <c r="I77" i="128"/>
  <c r="H77" i="128"/>
  <c r="G77" i="128"/>
  <c r="D76" i="128"/>
  <c r="D79" i="128" s="1"/>
  <c r="D90" i="128" s="1"/>
  <c r="P75" i="128"/>
  <c r="O75" i="128"/>
  <c r="B75" i="128" s="1"/>
  <c r="B74" i="128"/>
  <c r="B73" i="128"/>
  <c r="D72" i="128"/>
  <c r="K71" i="128"/>
  <c r="J71" i="128"/>
  <c r="I71" i="128"/>
  <c r="H71" i="128"/>
  <c r="G71" i="128"/>
  <c r="D71" i="128"/>
  <c r="K70" i="128"/>
  <c r="J70" i="128"/>
  <c r="I70" i="128"/>
  <c r="H70" i="128"/>
  <c r="G70" i="128"/>
  <c r="B70" i="128"/>
  <c r="K69" i="128"/>
  <c r="J69" i="128"/>
  <c r="I69" i="128"/>
  <c r="H69" i="128"/>
  <c r="G69" i="128"/>
  <c r="D69" i="128"/>
  <c r="D68" i="128"/>
  <c r="B67" i="128"/>
  <c r="K66" i="128"/>
  <c r="J66" i="128"/>
  <c r="I66" i="128"/>
  <c r="H66" i="128"/>
  <c r="G66" i="128"/>
  <c r="D66" i="128"/>
  <c r="D91" i="128" s="1"/>
  <c r="D65" i="128"/>
  <c r="B64" i="128"/>
  <c r="B63" i="128"/>
  <c r="B62" i="128"/>
  <c r="K60" i="128"/>
  <c r="J60" i="128"/>
  <c r="G60" i="128"/>
  <c r="H60" i="128" s="1"/>
  <c r="I60" i="128" s="1"/>
  <c r="K57" i="128"/>
  <c r="J57" i="128"/>
  <c r="I57" i="128"/>
  <c r="H57" i="128"/>
  <c r="G57" i="128"/>
  <c r="K56" i="128"/>
  <c r="K58" i="128" s="1"/>
  <c r="J56" i="128"/>
  <c r="J58" i="128" s="1"/>
  <c r="I56" i="128"/>
  <c r="I58" i="128" s="1"/>
  <c r="H56" i="128"/>
  <c r="H58" i="128" s="1"/>
  <c r="G56" i="128"/>
  <c r="G58" i="128" s="1"/>
  <c r="B56" i="128"/>
  <c r="B55" i="128"/>
  <c r="K54" i="128"/>
  <c r="J54" i="128"/>
  <c r="I54" i="128"/>
  <c r="H54" i="128"/>
  <c r="G54" i="128"/>
  <c r="P52" i="128"/>
  <c r="O52" i="128"/>
  <c r="B52" i="128"/>
  <c r="K51" i="128"/>
  <c r="J51" i="128"/>
  <c r="I51" i="128"/>
  <c r="H51" i="128"/>
  <c r="G51" i="128"/>
  <c r="D50" i="128"/>
  <c r="D53" i="128" s="1"/>
  <c r="P49" i="128"/>
  <c r="O49" i="128"/>
  <c r="B49" i="128" s="1"/>
  <c r="B48" i="128"/>
  <c r="K47" i="128"/>
  <c r="J47" i="128"/>
  <c r="I47" i="128"/>
  <c r="H47" i="128"/>
  <c r="G47" i="128"/>
  <c r="P45" i="128"/>
  <c r="O45" i="128"/>
  <c r="B45" i="128"/>
  <c r="K44" i="128"/>
  <c r="J44" i="128"/>
  <c r="I44" i="128"/>
  <c r="H44" i="128"/>
  <c r="G44" i="128"/>
  <c r="P43" i="128"/>
  <c r="O43" i="128"/>
  <c r="D43" i="128"/>
  <c r="D46" i="128" s="1"/>
  <c r="D57" i="128" s="1"/>
  <c r="B42" i="128"/>
  <c r="B41" i="128"/>
  <c r="B40" i="128"/>
  <c r="D39" i="128"/>
  <c r="K38" i="128"/>
  <c r="J38" i="128"/>
  <c r="I38" i="128"/>
  <c r="H38" i="128"/>
  <c r="G38" i="128"/>
  <c r="D38" i="128"/>
  <c r="K37" i="128"/>
  <c r="K39" i="128" s="1"/>
  <c r="J37" i="128"/>
  <c r="J39" i="128" s="1"/>
  <c r="I37" i="128"/>
  <c r="I39" i="128" s="1"/>
  <c r="H37" i="128"/>
  <c r="G37" i="128"/>
  <c r="G39" i="128" s="1"/>
  <c r="D37" i="128"/>
  <c r="B37" i="128"/>
  <c r="K36" i="128"/>
  <c r="J36" i="128"/>
  <c r="I36" i="128"/>
  <c r="H36" i="128"/>
  <c r="G36" i="128"/>
  <c r="D36" i="128"/>
  <c r="D35" i="128"/>
  <c r="D34" i="128"/>
  <c r="B34" i="128"/>
  <c r="K33" i="128"/>
  <c r="J33" i="128"/>
  <c r="I33" i="128"/>
  <c r="H33" i="128"/>
  <c r="G33" i="128"/>
  <c r="D33" i="128"/>
  <c r="D58" i="128" s="1"/>
  <c r="D32" i="128"/>
  <c r="D31" i="128"/>
  <c r="D42" i="128" s="1"/>
  <c r="D49" i="128" s="1"/>
  <c r="D52" i="128" s="1"/>
  <c r="B31" i="128"/>
  <c r="B30" i="128"/>
  <c r="B29" i="128"/>
  <c r="K27" i="128"/>
  <c r="J27" i="128"/>
  <c r="G27" i="128"/>
  <c r="H27" i="128" s="1"/>
  <c r="I27" i="128" s="1"/>
  <c r="B23" i="128"/>
  <c r="B20" i="128"/>
  <c r="B18" i="128"/>
  <c r="G23" i="127"/>
  <c r="B102" i="127"/>
  <c r="C100" i="127"/>
  <c r="H98" i="127"/>
  <c r="G98" i="127"/>
  <c r="D98" i="127"/>
  <c r="E98" i="127" s="1"/>
  <c r="F98" i="127" s="1"/>
  <c r="B95" i="127"/>
  <c r="K90" i="127"/>
  <c r="J90" i="127"/>
  <c r="I90" i="127"/>
  <c r="H90" i="127"/>
  <c r="G90" i="127"/>
  <c r="K89" i="127"/>
  <c r="K91" i="127" s="1"/>
  <c r="J89" i="127"/>
  <c r="I89" i="127"/>
  <c r="I91" i="127" s="1"/>
  <c r="H89" i="127"/>
  <c r="H91" i="127" s="1"/>
  <c r="G89" i="127"/>
  <c r="G91" i="127" s="1"/>
  <c r="B89" i="127"/>
  <c r="B88" i="127"/>
  <c r="K87" i="127"/>
  <c r="J87" i="127"/>
  <c r="I87" i="127"/>
  <c r="H87" i="127"/>
  <c r="G87" i="127"/>
  <c r="P85" i="127"/>
  <c r="O85" i="127"/>
  <c r="B85" i="127"/>
  <c r="K84" i="127"/>
  <c r="J84" i="127"/>
  <c r="I84" i="127"/>
  <c r="H84" i="127"/>
  <c r="G84" i="127"/>
  <c r="D83" i="127"/>
  <c r="D86" i="127" s="1"/>
  <c r="P82" i="127"/>
  <c r="O82" i="127"/>
  <c r="B82" i="127" s="1"/>
  <c r="B81" i="127"/>
  <c r="K80" i="127"/>
  <c r="J80" i="127"/>
  <c r="I80" i="127"/>
  <c r="H80" i="127"/>
  <c r="G80" i="127"/>
  <c r="P78" i="127"/>
  <c r="O78" i="127"/>
  <c r="B78" i="127"/>
  <c r="K77" i="127"/>
  <c r="J77" i="127"/>
  <c r="I77" i="127"/>
  <c r="H77" i="127"/>
  <c r="G77" i="127"/>
  <c r="D76" i="127"/>
  <c r="D79" i="127" s="1"/>
  <c r="D90" i="127" s="1"/>
  <c r="P75" i="127"/>
  <c r="O75" i="127"/>
  <c r="B75" i="127"/>
  <c r="B74" i="127"/>
  <c r="B73" i="127"/>
  <c r="D72" i="127"/>
  <c r="K71" i="127"/>
  <c r="J71" i="127"/>
  <c r="I71" i="127"/>
  <c r="H71" i="127"/>
  <c r="G71" i="127"/>
  <c r="D71" i="127"/>
  <c r="K70" i="127"/>
  <c r="J70" i="127"/>
  <c r="I70" i="127"/>
  <c r="H70" i="127"/>
  <c r="G70" i="127"/>
  <c r="B70" i="127"/>
  <c r="K69" i="127"/>
  <c r="J69" i="127"/>
  <c r="I69" i="127"/>
  <c r="H69" i="127"/>
  <c r="G69" i="127"/>
  <c r="D69" i="127"/>
  <c r="D68" i="127"/>
  <c r="B67" i="127"/>
  <c r="K66" i="127"/>
  <c r="J66" i="127"/>
  <c r="I66" i="127"/>
  <c r="H66" i="127"/>
  <c r="G66" i="127"/>
  <c r="D66" i="127"/>
  <c r="D91" i="127" s="1"/>
  <c r="D65" i="127"/>
  <c r="B64" i="127"/>
  <c r="B63" i="127"/>
  <c r="B62" i="127"/>
  <c r="K60" i="127"/>
  <c r="J60" i="127"/>
  <c r="G60" i="127"/>
  <c r="H60" i="127" s="1"/>
  <c r="I60" i="127" s="1"/>
  <c r="K57" i="127"/>
  <c r="J57" i="127"/>
  <c r="I57" i="127"/>
  <c r="H57" i="127"/>
  <c r="G57" i="127"/>
  <c r="K56" i="127"/>
  <c r="K58" i="127" s="1"/>
  <c r="J56" i="127"/>
  <c r="J58" i="127" s="1"/>
  <c r="I56" i="127"/>
  <c r="I58" i="127" s="1"/>
  <c r="H56" i="127"/>
  <c r="H58" i="127" s="1"/>
  <c r="G56" i="127"/>
  <c r="G58" i="127" s="1"/>
  <c r="B56" i="127"/>
  <c r="B55" i="127"/>
  <c r="K54" i="127"/>
  <c r="J54" i="127"/>
  <c r="I54" i="127"/>
  <c r="H54" i="127"/>
  <c r="G54" i="127"/>
  <c r="P52" i="127"/>
  <c r="O52" i="127"/>
  <c r="B52" i="127" s="1"/>
  <c r="K51" i="127"/>
  <c r="J51" i="127"/>
  <c r="I51" i="127"/>
  <c r="H51" i="127"/>
  <c r="G51" i="127"/>
  <c r="D50" i="127"/>
  <c r="D53" i="127" s="1"/>
  <c r="P49" i="127"/>
  <c r="O49" i="127"/>
  <c r="B49" i="127" s="1"/>
  <c r="B48" i="127"/>
  <c r="K47" i="127"/>
  <c r="J47" i="127"/>
  <c r="I47" i="127"/>
  <c r="H47" i="127"/>
  <c r="G47" i="127"/>
  <c r="P45" i="127"/>
  <c r="O45" i="127"/>
  <c r="B45" i="127"/>
  <c r="K44" i="127"/>
  <c r="J44" i="127"/>
  <c r="I44" i="127"/>
  <c r="H44" i="127"/>
  <c r="G44" i="127"/>
  <c r="P43" i="127"/>
  <c r="O43" i="127"/>
  <c r="B42" i="127" s="1"/>
  <c r="D43" i="127"/>
  <c r="D46" i="127" s="1"/>
  <c r="D57" i="127" s="1"/>
  <c r="B41" i="127"/>
  <c r="B40" i="127"/>
  <c r="J39" i="127"/>
  <c r="D39" i="127"/>
  <c r="K38" i="127"/>
  <c r="J38" i="127"/>
  <c r="I38" i="127"/>
  <c r="H38" i="127"/>
  <c r="G38" i="127"/>
  <c r="D38" i="127"/>
  <c r="K37" i="127"/>
  <c r="K39" i="127" s="1"/>
  <c r="J37" i="127"/>
  <c r="I37" i="127"/>
  <c r="I39" i="127" s="1"/>
  <c r="H37" i="127"/>
  <c r="H39" i="127" s="1"/>
  <c r="G37" i="127"/>
  <c r="D37" i="127"/>
  <c r="B37" i="127"/>
  <c r="K36" i="127"/>
  <c r="J36" i="127"/>
  <c r="I36" i="127"/>
  <c r="H36" i="127"/>
  <c r="G36" i="127"/>
  <c r="D36" i="127"/>
  <c r="D35" i="127"/>
  <c r="D34" i="127"/>
  <c r="B34" i="127"/>
  <c r="K33" i="127"/>
  <c r="J33" i="127"/>
  <c r="I33" i="127"/>
  <c r="H33" i="127"/>
  <c r="G33" i="127"/>
  <c r="D33" i="127"/>
  <c r="D47" i="127" s="1"/>
  <c r="D32" i="127"/>
  <c r="D31" i="127"/>
  <c r="D42" i="127" s="1"/>
  <c r="D49" i="127" s="1"/>
  <c r="D52" i="127" s="1"/>
  <c r="B31" i="127"/>
  <c r="B30" i="127"/>
  <c r="B29" i="127"/>
  <c r="K27" i="127"/>
  <c r="J27" i="127"/>
  <c r="G27" i="127"/>
  <c r="H27" i="127" s="1"/>
  <c r="I27" i="127" s="1"/>
  <c r="B23" i="127"/>
  <c r="B20" i="127"/>
  <c r="B18" i="127"/>
  <c r="D76" i="105"/>
  <c r="D79" i="105" s="1"/>
  <c r="D90" i="105" s="1"/>
  <c r="P85" i="105"/>
  <c r="O85" i="105"/>
  <c r="B85" i="105" s="1"/>
  <c r="P78" i="105"/>
  <c r="O78" i="105"/>
  <c r="B78" i="105" s="1"/>
  <c r="P82" i="105"/>
  <c r="O82" i="105"/>
  <c r="P75" i="105"/>
  <c r="O75" i="105"/>
  <c r="B75" i="105" s="1"/>
  <c r="D72" i="105"/>
  <c r="D69" i="105"/>
  <c r="D66" i="105"/>
  <c r="D80" i="105" s="1"/>
  <c r="K60" i="105"/>
  <c r="J60" i="105"/>
  <c r="K90" i="105"/>
  <c r="J90" i="105"/>
  <c r="I90" i="105"/>
  <c r="H90" i="105"/>
  <c r="G90" i="105"/>
  <c r="K89" i="105"/>
  <c r="K91" i="105" s="1"/>
  <c r="J89" i="105"/>
  <c r="J91" i="105" s="1"/>
  <c r="I89" i="105"/>
  <c r="I91" i="105" s="1"/>
  <c r="H89" i="105"/>
  <c r="H91" i="105" s="1"/>
  <c r="G89" i="105"/>
  <c r="B89" i="105"/>
  <c r="B88" i="105"/>
  <c r="K87" i="105"/>
  <c r="J87" i="105"/>
  <c r="I87" i="105"/>
  <c r="H87" i="105"/>
  <c r="G87" i="105"/>
  <c r="K84" i="105"/>
  <c r="J84" i="105"/>
  <c r="I84" i="105"/>
  <c r="H84" i="105"/>
  <c r="G84" i="105"/>
  <c r="D83" i="105"/>
  <c r="D86" i="105" s="1"/>
  <c r="B82" i="105"/>
  <c r="B81" i="105"/>
  <c r="K80" i="105"/>
  <c r="J80" i="105"/>
  <c r="I80" i="105"/>
  <c r="H80" i="105"/>
  <c r="G80" i="105"/>
  <c r="K77" i="105"/>
  <c r="J77" i="105"/>
  <c r="I77" i="105"/>
  <c r="H77" i="105"/>
  <c r="G77" i="105"/>
  <c r="B74" i="105"/>
  <c r="B73" i="105"/>
  <c r="K71" i="105"/>
  <c r="J71" i="105"/>
  <c r="I71" i="105"/>
  <c r="H71" i="105"/>
  <c r="G71" i="105"/>
  <c r="D71" i="105"/>
  <c r="K70" i="105"/>
  <c r="J70" i="105"/>
  <c r="I70" i="105"/>
  <c r="H70" i="105"/>
  <c r="G70" i="105"/>
  <c r="B70" i="105"/>
  <c r="K69" i="105"/>
  <c r="J69" i="105"/>
  <c r="I69" i="105"/>
  <c r="H69" i="105"/>
  <c r="G69" i="105"/>
  <c r="D68" i="105"/>
  <c r="B67" i="105"/>
  <c r="K66" i="105"/>
  <c r="J66" i="105"/>
  <c r="I66" i="105"/>
  <c r="H66" i="105"/>
  <c r="G66" i="105"/>
  <c r="D65" i="105"/>
  <c r="B64" i="105"/>
  <c r="B63" i="105"/>
  <c r="B62" i="105"/>
  <c r="G60" i="105"/>
  <c r="H60" i="105" s="1"/>
  <c r="I60" i="105" s="1"/>
  <c r="H57" i="105"/>
  <c r="I57" i="105"/>
  <c r="J57" i="105"/>
  <c r="K57" i="105"/>
  <c r="G57" i="105"/>
  <c r="H56" i="105"/>
  <c r="I56" i="105"/>
  <c r="J56" i="105"/>
  <c r="K56" i="105"/>
  <c r="G56" i="105"/>
  <c r="S79" i="132" s="1"/>
  <c r="S80" i="132" s="1"/>
  <c r="B55" i="105"/>
  <c r="D50" i="105"/>
  <c r="D53" i="105" s="1"/>
  <c r="P52" i="105"/>
  <c r="O52" i="105"/>
  <c r="B52" i="105" s="1"/>
  <c r="P49" i="105"/>
  <c r="O49" i="105"/>
  <c r="B49" i="105" s="1"/>
  <c r="K54" i="105"/>
  <c r="J54" i="105"/>
  <c r="I54" i="105"/>
  <c r="H54" i="105"/>
  <c r="G54" i="105"/>
  <c r="K51" i="105"/>
  <c r="J51" i="105"/>
  <c r="I51" i="105"/>
  <c r="H51" i="105"/>
  <c r="G51" i="105"/>
  <c r="B48" i="105"/>
  <c r="B41" i="105"/>
  <c r="H38" i="105"/>
  <c r="I38" i="105"/>
  <c r="J38" i="105"/>
  <c r="K38" i="105"/>
  <c r="G38" i="105"/>
  <c r="H37" i="105"/>
  <c r="H39" i="105" s="1"/>
  <c r="I37" i="105"/>
  <c r="I39" i="105" s="1"/>
  <c r="J37" i="105"/>
  <c r="J39" i="105" s="1"/>
  <c r="K37" i="105"/>
  <c r="K39" i="105" s="1"/>
  <c r="G37" i="105"/>
  <c r="D39" i="105"/>
  <c r="D37" i="105"/>
  <c r="D36" i="105"/>
  <c r="D34" i="105"/>
  <c r="D38" i="105"/>
  <c r="B37" i="105"/>
  <c r="K36" i="105"/>
  <c r="J36" i="105"/>
  <c r="I36" i="105"/>
  <c r="H36" i="105"/>
  <c r="G36" i="105"/>
  <c r="D35" i="105"/>
  <c r="B34" i="105"/>
  <c r="B31" i="105"/>
  <c r="B30" i="105"/>
  <c r="B44" i="81"/>
  <c r="B11" i="126"/>
  <c r="B10" i="126"/>
  <c r="L8" i="126"/>
  <c r="K8" i="126"/>
  <c r="J8" i="126"/>
  <c r="I8" i="126"/>
  <c r="H8" i="126"/>
  <c r="G8" i="126"/>
  <c r="F8" i="126"/>
  <c r="E8" i="126"/>
  <c r="D8" i="126"/>
  <c r="B8" i="126"/>
  <c r="B6" i="126"/>
  <c r="B5" i="126"/>
  <c r="B4" i="126"/>
  <c r="B25" i="82"/>
  <c r="B24" i="82"/>
  <c r="B23" i="82"/>
  <c r="B22" i="82"/>
  <c r="B21" i="82"/>
  <c r="G91" i="105" l="1"/>
  <c r="S68" i="133"/>
  <c r="S69" i="133" s="1"/>
  <c r="G72" i="105"/>
  <c r="S65" i="133"/>
  <c r="S66" i="133" s="1"/>
  <c r="F57" i="90"/>
  <c r="L6" i="133" s="1"/>
  <c r="G39" i="105"/>
  <c r="S76" i="132"/>
  <c r="S77" i="132" s="1"/>
  <c r="F39" i="90"/>
  <c r="L6" i="132" s="1"/>
  <c r="G42" i="92"/>
  <c r="H72" i="127"/>
  <c r="H39" i="122"/>
  <c r="H72" i="122"/>
  <c r="G72" i="122"/>
  <c r="I72" i="122"/>
  <c r="J72" i="122"/>
  <c r="K72" i="122"/>
  <c r="J72" i="128"/>
  <c r="K72" i="128"/>
  <c r="G72" i="128"/>
  <c r="I72" i="128"/>
  <c r="H72" i="128"/>
  <c r="J91" i="127"/>
  <c r="I72" i="127"/>
  <c r="K72" i="127"/>
  <c r="G72" i="127"/>
  <c r="J72" i="127"/>
  <c r="G39" i="127"/>
  <c r="I72" i="105"/>
  <c r="H72" i="105"/>
  <c r="J72" i="105"/>
  <c r="K72" i="105"/>
  <c r="D80" i="122"/>
  <c r="D84" i="122" s="1"/>
  <c r="D77" i="128"/>
  <c r="D44" i="127"/>
  <c r="D58" i="127"/>
  <c r="H39" i="128"/>
  <c r="D44" i="128"/>
  <c r="D77" i="127"/>
  <c r="D45" i="122"/>
  <c r="D42" i="122"/>
  <c r="D49" i="122" s="1"/>
  <c r="D52" i="122" s="1"/>
  <c r="D77" i="122"/>
  <c r="D67" i="122"/>
  <c r="D70" i="122" s="1"/>
  <c r="D89" i="122"/>
  <c r="D78" i="122"/>
  <c r="D75" i="122"/>
  <c r="D82" i="122" s="1"/>
  <c r="D85" i="122" s="1"/>
  <c r="D58" i="122"/>
  <c r="D47" i="122"/>
  <c r="D47" i="128"/>
  <c r="D56" i="128"/>
  <c r="D64" i="128" s="1"/>
  <c r="D45" i="128"/>
  <c r="D80" i="128"/>
  <c r="D54" i="127"/>
  <c r="D51" i="127"/>
  <c r="D56" i="127"/>
  <c r="D64" i="127" s="1"/>
  <c r="D45" i="127"/>
  <c r="D80" i="127"/>
  <c r="D84" i="105"/>
  <c r="D87" i="105"/>
  <c r="D77" i="105"/>
  <c r="D91" i="105"/>
  <c r="L19" i="82"/>
  <c r="K19" i="82"/>
  <c r="J19" i="82"/>
  <c r="I19" i="82"/>
  <c r="H19" i="82"/>
  <c r="G19" i="82"/>
  <c r="F19" i="82"/>
  <c r="E19" i="82"/>
  <c r="D19" i="82"/>
  <c r="B19" i="82"/>
  <c r="D87" i="122" l="1"/>
  <c r="D54" i="122"/>
  <c r="D51" i="122"/>
  <c r="D87" i="128"/>
  <c r="D84" i="128"/>
  <c r="D89" i="128"/>
  <c r="D75" i="128"/>
  <c r="D82" i="128" s="1"/>
  <c r="D85" i="128" s="1"/>
  <c r="D67" i="128"/>
  <c r="D70" i="128" s="1"/>
  <c r="D78" i="128"/>
  <c r="D51" i="128"/>
  <c r="D54" i="128"/>
  <c r="D89" i="127"/>
  <c r="D75" i="127"/>
  <c r="D82" i="127" s="1"/>
  <c r="D85" i="127" s="1"/>
  <c r="D78" i="127"/>
  <c r="D67" i="127"/>
  <c r="D70" i="127" s="1"/>
  <c r="D87" i="127"/>
  <c r="D84" i="127"/>
  <c r="B86" i="81" l="1"/>
  <c r="B23" i="123"/>
  <c r="B33" i="123"/>
  <c r="B43" i="123"/>
  <c r="B53" i="123"/>
  <c r="B23" i="84"/>
  <c r="B33" i="84"/>
  <c r="B43" i="84"/>
  <c r="B53" i="84"/>
  <c r="B13" i="123"/>
  <c r="D12" i="123"/>
  <c r="C12" i="123"/>
  <c r="B13" i="84"/>
  <c r="D12" i="84"/>
  <c r="C12" i="84"/>
  <c r="B39" i="82"/>
  <c r="B150" i="83"/>
  <c r="B14" i="90" l="1"/>
  <c r="O52" i="81"/>
  <c r="P52" i="81"/>
  <c r="P51" i="81"/>
  <c r="O51" i="81"/>
  <c r="O252" i="83"/>
  <c r="O239" i="83"/>
  <c r="O226" i="83"/>
  <c r="B51" i="81"/>
  <c r="B23" i="83" l="1"/>
  <c r="B21" i="83"/>
  <c r="J11" i="90"/>
  <c r="H323" i="83"/>
  <c r="I129" i="83"/>
  <c r="P252" i="83"/>
  <c r="P70" i="83"/>
  <c r="D43" i="82"/>
  <c r="B43" i="82"/>
  <c r="F46" i="90" l="1"/>
  <c r="O341" i="83" l="1"/>
  <c r="O328" i="83"/>
  <c r="B10" i="81"/>
  <c r="D32" i="82" l="1"/>
  <c r="P85" i="83" l="1"/>
  <c r="P294" i="83"/>
  <c r="P281" i="83"/>
  <c r="P239" i="83"/>
  <c r="P184" i="83"/>
  <c r="P308" i="83"/>
  <c r="D43" i="105"/>
  <c r="D46" i="105" s="1"/>
  <c r="D57" i="105" s="1"/>
  <c r="B29" i="105" l="1"/>
  <c r="B6" i="82" l="1"/>
  <c r="B6" i="81"/>
  <c r="O294" i="83"/>
  <c r="O281" i="83"/>
  <c r="O49" i="81"/>
  <c r="P99" i="83"/>
  <c r="O99" i="83"/>
  <c r="O85" i="83"/>
  <c r="B6" i="129" l="1"/>
  <c r="B6" i="131"/>
  <c r="B6" i="130"/>
  <c r="B6" i="128"/>
  <c r="B6" i="127"/>
  <c r="D39" i="80"/>
  <c r="D40" i="80"/>
  <c r="D42" i="80"/>
  <c r="D43" i="80"/>
  <c r="D44" i="80"/>
  <c r="D33" i="105"/>
  <c r="D31" i="105"/>
  <c r="O23" i="120"/>
  <c r="B25" i="122" l="1"/>
  <c r="E46" i="90" l="1"/>
  <c r="E64" i="90" s="1"/>
  <c r="G23" i="122"/>
  <c r="B19" i="90"/>
  <c r="B20" i="105"/>
  <c r="B30" i="90"/>
  <c r="B9" i="90"/>
  <c r="B8" i="90"/>
  <c r="B8" i="123"/>
  <c r="D33" i="92"/>
  <c r="D30" i="92"/>
  <c r="B23" i="105"/>
  <c r="B23" i="122" s="1"/>
  <c r="D58" i="105" l="1"/>
  <c r="O43" i="105"/>
  <c r="P43" i="105"/>
  <c r="O45" i="105"/>
  <c r="P45" i="105"/>
  <c r="G23" i="105"/>
  <c r="B51" i="120"/>
  <c r="B19" i="120"/>
  <c r="B2" i="120"/>
  <c r="B2" i="130" l="1"/>
  <c r="B2" i="131"/>
  <c r="B2" i="129"/>
  <c r="B2" i="127"/>
  <c r="B2" i="128"/>
  <c r="B2" i="105"/>
  <c r="B2" i="123"/>
  <c r="B2" i="92"/>
  <c r="B2" i="122"/>
  <c r="D47" i="105"/>
  <c r="D44" i="105"/>
  <c r="D54" i="105" l="1"/>
  <c r="D51" i="105"/>
  <c r="P226" i="83" l="1"/>
  <c r="B353" i="83"/>
  <c r="B265" i="83"/>
  <c r="O115" i="83"/>
  <c r="B146" i="83"/>
  <c r="B162" i="83"/>
  <c r="B157" i="83"/>
  <c r="B82" i="83"/>
  <c r="B12" i="83"/>
  <c r="B28" i="82" l="1"/>
  <c r="B42" i="82"/>
  <c r="B8" i="82"/>
  <c r="B4" i="82"/>
  <c r="B5" i="82"/>
  <c r="B116" i="81"/>
  <c r="B98" i="81"/>
  <c r="B78" i="81"/>
  <c r="B72" i="81"/>
  <c r="B66" i="81"/>
  <c r="B47" i="81"/>
  <c r="B25" i="81"/>
  <c r="B119" i="81"/>
  <c r="D68" i="81"/>
  <c r="C29" i="81"/>
  <c r="B5" i="81"/>
  <c r="B68" i="120"/>
  <c r="B54" i="120"/>
  <c r="B22" i="120"/>
  <c r="B17" i="120"/>
  <c r="B16" i="120"/>
  <c r="B15" i="120"/>
  <c r="B13" i="120"/>
  <c r="B12" i="120"/>
  <c r="B10" i="120"/>
  <c r="B5" i="129" l="1"/>
  <c r="B5" i="131"/>
  <c r="B5" i="130"/>
  <c r="B5" i="127"/>
  <c r="B5" i="128"/>
  <c r="B10" i="129"/>
  <c r="B10" i="131"/>
  <c r="B10" i="130"/>
  <c r="B12" i="130"/>
  <c r="B12" i="131"/>
  <c r="B12" i="129"/>
  <c r="B13" i="130"/>
  <c r="B13" i="129"/>
  <c r="B13" i="131"/>
  <c r="B15" i="130"/>
  <c r="B15" i="129"/>
  <c r="B15" i="131"/>
  <c r="B16" i="129"/>
  <c r="B16" i="130"/>
  <c r="B16" i="131"/>
  <c r="B17" i="131"/>
  <c r="B17" i="129"/>
  <c r="B17" i="130"/>
  <c r="B4" i="130"/>
  <c r="B4" i="129"/>
  <c r="B4" i="131"/>
  <c r="B4" i="128"/>
  <c r="B4" i="127"/>
  <c r="B10" i="128"/>
  <c r="B10" i="127"/>
  <c r="B12" i="128"/>
  <c r="B12" i="127"/>
  <c r="B16" i="128"/>
  <c r="B16" i="127"/>
  <c r="B13" i="128"/>
  <c r="B13" i="127"/>
  <c r="B15" i="128"/>
  <c r="B15" i="127"/>
  <c r="B17" i="128"/>
  <c r="B17" i="127"/>
  <c r="B13" i="92"/>
  <c r="B16" i="92"/>
  <c r="B15" i="92"/>
  <c r="B14" i="92"/>
  <c r="B10" i="92"/>
  <c r="B12" i="92"/>
  <c r="B5" i="123"/>
  <c r="B5" i="90"/>
  <c r="B5" i="92"/>
  <c r="B5" i="84"/>
  <c r="B4" i="84"/>
  <c r="B4" i="92"/>
  <c r="B4" i="123"/>
  <c r="B4" i="90"/>
  <c r="B6" i="84"/>
  <c r="B6" i="123"/>
  <c r="B6" i="92"/>
  <c r="B6" i="90"/>
  <c r="B5" i="122"/>
  <c r="B5" i="105"/>
  <c r="B12" i="105"/>
  <c r="B12" i="122"/>
  <c r="B13" i="105"/>
  <c r="B13" i="122"/>
  <c r="B15" i="105"/>
  <c r="B15" i="122"/>
  <c r="B4" i="122"/>
  <c r="B16" i="105"/>
  <c r="B16" i="122"/>
  <c r="B10" i="105"/>
  <c r="B10" i="122"/>
  <c r="B17" i="105"/>
  <c r="B17" i="122"/>
  <c r="B6" i="105"/>
  <c r="B6" i="122"/>
  <c r="B4" i="83"/>
  <c r="B4" i="105"/>
  <c r="B5" i="83"/>
  <c r="B6" i="83"/>
  <c r="B6" i="120"/>
  <c r="K31" i="92" l="1"/>
  <c r="J31" i="92"/>
  <c r="I31" i="92"/>
  <c r="H31" i="92"/>
  <c r="G31" i="92"/>
  <c r="B40" i="105"/>
  <c r="P36" i="120"/>
  <c r="O36" i="120"/>
  <c r="D56" i="105" l="1"/>
  <c r="D64" i="105" s="1"/>
  <c r="D45" i="105"/>
  <c r="D42" i="105"/>
  <c r="D49" i="105" s="1"/>
  <c r="D52" i="105" s="1"/>
  <c r="B36" i="120"/>
  <c r="B45" i="105"/>
  <c r="J27" i="105"/>
  <c r="D75" i="105" l="1"/>
  <c r="D82" i="105" s="1"/>
  <c r="D85" i="105" s="1"/>
  <c r="D89" i="105"/>
  <c r="D67" i="105"/>
  <c r="D70" i="105" s="1"/>
  <c r="D78" i="105"/>
  <c r="H98" i="122"/>
  <c r="G98" i="122"/>
  <c r="D98" i="122"/>
  <c r="E98" i="122" s="1"/>
  <c r="F98" i="122" s="1"/>
  <c r="H98" i="105"/>
  <c r="G98" i="105"/>
  <c r="D98" i="105"/>
  <c r="E98" i="105" s="1"/>
  <c r="F98" i="105" s="1"/>
  <c r="B102" i="105"/>
  <c r="C100" i="105"/>
  <c r="C100" i="122" l="1"/>
  <c r="B102" i="122"/>
  <c r="B398" i="83" l="1"/>
  <c r="D32" i="105"/>
  <c r="K47" i="105"/>
  <c r="J47" i="105"/>
  <c r="I47" i="105"/>
  <c r="H47" i="105"/>
  <c r="G47" i="105"/>
  <c r="K44" i="105"/>
  <c r="J44" i="105"/>
  <c r="I44" i="105"/>
  <c r="H44" i="105"/>
  <c r="G44" i="105"/>
  <c r="J33" i="105"/>
  <c r="K33" i="105"/>
  <c r="I33" i="105"/>
  <c r="H33" i="105"/>
  <c r="G33" i="105"/>
  <c r="C8" i="80"/>
  <c r="C6" i="80"/>
  <c r="C2" i="80"/>
  <c r="B15" i="83" l="1"/>
  <c r="P23" i="120"/>
  <c r="B23" i="120" s="1"/>
  <c r="P49" i="81"/>
  <c r="K58" i="105"/>
  <c r="J58" i="105"/>
  <c r="I58" i="105"/>
  <c r="H58" i="105"/>
  <c r="B96" i="131" l="1"/>
  <c r="B96" i="130"/>
  <c r="B96" i="129"/>
  <c r="B96" i="127"/>
  <c r="B96" i="128"/>
  <c r="B96" i="105"/>
  <c r="B39" i="120"/>
  <c r="B95" i="105"/>
  <c r="B96" i="122" l="1"/>
  <c r="B95" i="122"/>
  <c r="B56" i="105"/>
  <c r="B42" i="105"/>
  <c r="G58" i="105"/>
  <c r="K27" i="105"/>
  <c r="G27" i="105"/>
  <c r="H27" i="105" s="1"/>
  <c r="I27" i="105" s="1"/>
  <c r="B18" i="105"/>
  <c r="B17" i="92" s="1"/>
  <c r="B18" i="122" l="1"/>
  <c r="B20" i="122"/>
  <c r="B29" i="92"/>
  <c r="B28" i="83"/>
  <c r="B54" i="81"/>
  <c r="P32" i="82" l="1"/>
  <c r="O32" i="82"/>
  <c r="B12" i="90"/>
  <c r="B132" i="83"/>
  <c r="B131" i="83"/>
  <c r="B130" i="83"/>
  <c r="J45" i="83"/>
  <c r="G45" i="83"/>
  <c r="E45" i="83"/>
  <c r="C45" i="83"/>
  <c r="K27" i="92" l="1"/>
  <c r="K26" i="92"/>
  <c r="J27" i="92"/>
  <c r="J26" i="92"/>
  <c r="K24" i="92"/>
  <c r="K40" i="92" s="1"/>
  <c r="J24" i="92"/>
  <c r="J40" i="92" s="1"/>
  <c r="K34" i="92"/>
  <c r="P15" i="90"/>
  <c r="O15" i="90"/>
  <c r="J34" i="92"/>
  <c r="J28" i="92" l="1"/>
  <c r="K28" i="92"/>
  <c r="J35" i="90" l="1"/>
  <c r="I35" i="90"/>
  <c r="J130" i="81" l="1"/>
  <c r="O184" i="83"/>
  <c r="K43" i="92" l="1"/>
  <c r="O75" i="92" l="1"/>
  <c r="O61" i="92"/>
  <c r="O356" i="83"/>
  <c r="O308" i="83"/>
  <c r="O268" i="83"/>
  <c r="O198" i="83"/>
  <c r="O134" i="83"/>
  <c r="O70" i="83"/>
  <c r="P75" i="92"/>
  <c r="P61" i="92"/>
  <c r="P356" i="83"/>
  <c r="P341" i="83"/>
  <c r="P328" i="83"/>
  <c r="P268" i="83"/>
  <c r="P198" i="83"/>
  <c r="P134" i="83"/>
  <c r="P115" i="83"/>
  <c r="J43" i="92" l="1"/>
  <c r="G34" i="92" l="1"/>
  <c r="G28" i="92"/>
  <c r="I27" i="92"/>
  <c r="H27" i="92"/>
  <c r="I26" i="92"/>
  <c r="H26" i="92"/>
  <c r="H28" i="92" l="1"/>
  <c r="I28" i="92"/>
  <c r="B130" i="81" l="1"/>
  <c r="E130" i="81"/>
  <c r="B170" i="83" l="1"/>
  <c r="D51" i="82" l="1"/>
  <c r="B51" i="82"/>
  <c r="D46" i="82"/>
  <c r="B46" i="82"/>
  <c r="D54" i="82"/>
  <c r="B54" i="82"/>
  <c r="E51" i="81" l="1"/>
  <c r="B152" i="83" l="1"/>
  <c r="B149" i="83"/>
  <c r="B89" i="92" l="1"/>
  <c r="B75" i="92"/>
  <c r="B61" i="92"/>
  <c r="B48" i="92"/>
  <c r="F43" i="92"/>
  <c r="B43" i="92"/>
  <c r="F42" i="92"/>
  <c r="B42" i="92"/>
  <c r="G40" i="92"/>
  <c r="B38" i="92"/>
  <c r="I34" i="92"/>
  <c r="H34" i="92"/>
  <c r="B32" i="92"/>
  <c r="D28" i="92"/>
  <c r="D26" i="92"/>
  <c r="B26" i="92"/>
  <c r="G24" i="92"/>
  <c r="H24" i="92" s="1"/>
  <c r="I24" i="92" s="1"/>
  <c r="B22" i="92"/>
  <c r="B19" i="92"/>
  <c r="D34" i="92" l="1"/>
  <c r="D31" i="92"/>
  <c r="D32" i="92"/>
  <c r="D29" i="92"/>
  <c r="G43" i="92"/>
  <c r="H43" i="92"/>
  <c r="I43" i="92"/>
  <c r="H40" i="92"/>
  <c r="I40" i="92" s="1"/>
  <c r="B134" i="83" l="1"/>
  <c r="B128" i="83"/>
  <c r="B99" i="83"/>
  <c r="F35" i="90" l="1"/>
  <c r="B32" i="90"/>
  <c r="B17" i="90"/>
  <c r="G16" i="90"/>
  <c r="F16" i="90"/>
  <c r="E16" i="90"/>
  <c r="D16" i="90"/>
  <c r="C16" i="90"/>
  <c r="B16" i="90"/>
  <c r="B10" i="84"/>
  <c r="B10" i="123" s="1"/>
  <c r="B8" i="84"/>
  <c r="B370" i="83"/>
  <c r="B356" i="83"/>
  <c r="B341" i="83"/>
  <c r="B328" i="83"/>
  <c r="B326" i="83"/>
  <c r="B325" i="83"/>
  <c r="B324" i="83"/>
  <c r="B322" i="83"/>
  <c r="B308" i="83"/>
  <c r="B294" i="83"/>
  <c r="B281" i="83"/>
  <c r="B268" i="83"/>
  <c r="B252" i="83"/>
  <c r="B239" i="83"/>
  <c r="B226" i="83"/>
  <c r="B213" i="83"/>
  <c r="B211" i="83"/>
  <c r="B198" i="83"/>
  <c r="B184" i="83"/>
  <c r="B115" i="83"/>
  <c r="B85" i="83"/>
  <c r="B70" i="83"/>
  <c r="B41" i="83"/>
  <c r="B10" i="83"/>
  <c r="B9" i="83"/>
  <c r="B8" i="83"/>
  <c r="B30" i="82"/>
  <c r="L28" i="82"/>
  <c r="K28" i="82"/>
  <c r="J28" i="82"/>
  <c r="I28" i="82"/>
  <c r="H28" i="82"/>
  <c r="G28" i="82"/>
  <c r="F28" i="82"/>
  <c r="E28" i="82"/>
  <c r="D28" i="82"/>
  <c r="B15" i="82"/>
  <c r="B12" i="82"/>
  <c r="B10" i="82"/>
  <c r="L8" i="82"/>
  <c r="K8" i="82"/>
  <c r="J8" i="82"/>
  <c r="I8" i="82"/>
  <c r="H8" i="82"/>
  <c r="G8" i="82"/>
  <c r="F8" i="82"/>
  <c r="E8" i="82"/>
  <c r="D8" i="82"/>
  <c r="B4" i="120"/>
  <c r="J129" i="81"/>
  <c r="E129" i="81"/>
  <c r="B129" i="81"/>
  <c r="B127" i="81"/>
  <c r="B120" i="81"/>
  <c r="B122" i="81"/>
  <c r="B118" i="81"/>
  <c r="L116" i="81"/>
  <c r="K116" i="81"/>
  <c r="J116" i="81"/>
  <c r="I116" i="81"/>
  <c r="H116" i="81"/>
  <c r="F116" i="81"/>
  <c r="E116" i="81"/>
  <c r="D116" i="81"/>
  <c r="C116" i="81"/>
  <c r="B113" i="81"/>
  <c r="B108" i="81"/>
  <c r="B106" i="81"/>
  <c r="B104" i="81"/>
  <c r="B102" i="81"/>
  <c r="B100" i="81"/>
  <c r="B91" i="81"/>
  <c r="B90" i="81"/>
  <c r="B84" i="81"/>
  <c r="B82" i="81"/>
  <c r="B80" i="81"/>
  <c r="B74" i="81"/>
  <c r="L72" i="81"/>
  <c r="K72" i="81"/>
  <c r="J72" i="81"/>
  <c r="I72" i="81"/>
  <c r="H72" i="81"/>
  <c r="F72" i="81"/>
  <c r="E72" i="81"/>
  <c r="D72" i="81"/>
  <c r="C72" i="81"/>
  <c r="L66" i="81"/>
  <c r="K66" i="81"/>
  <c r="J66" i="81"/>
  <c r="I66" i="81"/>
  <c r="H66" i="81"/>
  <c r="F66" i="81"/>
  <c r="E66" i="81"/>
  <c r="D66" i="81"/>
  <c r="C66" i="81"/>
  <c r="B49" i="81"/>
  <c r="B42" i="81"/>
  <c r="B27" i="81"/>
  <c r="L25" i="81"/>
  <c r="K25" i="81"/>
  <c r="J25" i="81"/>
  <c r="I25" i="81"/>
  <c r="H25" i="81"/>
  <c r="F25" i="81"/>
  <c r="E25" i="81"/>
  <c r="D25" i="81"/>
  <c r="C25" i="81"/>
  <c r="B8" i="120" l="1"/>
  <c r="B8" i="92"/>
  <c r="B9" i="120"/>
  <c r="B9" i="92"/>
  <c r="B15" i="90"/>
  <c r="B5" i="120"/>
  <c r="C17" i="90"/>
  <c r="G17" i="90"/>
  <c r="F17" i="90"/>
  <c r="E17" i="90"/>
  <c r="D17" i="90"/>
  <c r="G35" i="90"/>
  <c r="B9" i="130" l="1"/>
  <c r="B9" i="129"/>
  <c r="B9" i="131"/>
  <c r="B8" i="129"/>
  <c r="B8" i="131"/>
  <c r="B8" i="130"/>
  <c r="B9" i="127"/>
  <c r="B9" i="128"/>
  <c r="B8" i="127"/>
  <c r="B8" i="128"/>
  <c r="B9" i="105"/>
  <c r="B8" i="122"/>
  <c r="B8" i="105"/>
  <c r="B9" i="122"/>
  <c r="H35"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9380B934-508B-4A20-A177-3BA382AC40CD}">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tc={13F04E34-E525-428A-A93A-2764DE2E9770}</author>
  </authors>
  <commentList>
    <comment ref="O1" authorId="0" shapeId="0" xr:uid="{13F04E34-E525-428A-A93A-2764DE2E9770}">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tc={8D3F8778-94F7-47BC-9909-D33943FC2819}</author>
  </authors>
  <commentList>
    <comment ref="P73" authorId="0" shapeId="0" xr:uid="{8D3F8778-94F7-47BC-9909-D33943FC2819}">
      <text>
        <t>[Threaded comment]
Your version of Excel allows you to read this threaded comment; however, any edits to it will get removed if the file is opened in a newer version of Excel. Learn more: https://go.microsoft.com/fwlink/?linkid=870924
Comment:
    I would add in some verification, with different methods of sums, bookend, sumifs etc. They are at the bottom of the miniDB sheet labeled (check)
Here are some recent ones I have done.
O:\CITT\Cases\SIMA\NQ-2026-001\Working Files\Research\Questionnaire Replies\Importer\Trimark Tubulars Ltd\NQ-2026-001_ImpQ_Trimark Tubulars Ltd..xlsx
O:\CITT\Cases\SIMA\RR-2025-002\Working Files\Research\Questionnaire Replies\Importers\BlueScope Steel America LLC\RR-2025-002_ImpQ_BlueScope_Steel_America_LLC.xlsx</t>
      </text>
    </comment>
  </commentList>
</comments>
</file>

<file path=xl/sharedStrings.xml><?xml version="1.0" encoding="utf-8"?>
<sst xmlns="http://schemas.openxmlformats.org/spreadsheetml/2006/main" count="2041" uniqueCount="599">
  <si>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</si>
  <si>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</si>
  <si>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</si>
  <si>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</si>
  <si>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</si>
  <si>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</si>
  <si>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</si>
  <si>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</si>
  <si>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</si>
  <si>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</si>
  <si>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</si>
  <si>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</si>
  <si>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</si>
  <si>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</si>
  <si>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</si>
  <si>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</si>
  <si>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</si>
  <si>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</si>
  <si>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</si>
  <si>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</si>
  <si>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</si>
  <si>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8</t>
  </si>
  <si>
    <t>Question 9</t>
  </si>
  <si>
    <t>Question 10</t>
  </si>
  <si>
    <t>Question 11</t>
  </si>
  <si>
    <t>Provide the names and addresses of other locations, facilities, and outlets in Canada on behalf of which your company is responding.</t>
  </si>
  <si>
    <t>Question 12</t>
  </si>
  <si>
    <t>FIRM INFORMATION</t>
  </si>
  <si>
    <t>RENSEIGNEMENTS SUR L’ENTREPRISE</t>
  </si>
  <si>
    <t>CERTIFICATION</t>
  </si>
  <si>
    <t>ATTESTATION</t>
  </si>
  <si>
    <t>Website Address</t>
  </si>
  <si>
    <t>PUBLIC COMMENTS</t>
  </si>
  <si>
    <t>Question 13</t>
  </si>
  <si>
    <t>Question 16</t>
  </si>
  <si>
    <t>Question 14</t>
  </si>
  <si>
    <t>Question 15</t>
  </si>
  <si>
    <t>QUESTIONNAIRE DUE DATE</t>
  </si>
  <si>
    <t>DATE D'ÉCHÉANCE DU QUESTIONNAIRE</t>
  </si>
  <si>
    <t>I understand that checking this box constitutes my legally binding signature.</t>
  </si>
  <si>
    <t>Je comprends que le fait de cocher cette case constitue ma signature juridiquement contraignante.</t>
  </si>
  <si>
    <t>Utilisateur final</t>
  </si>
  <si>
    <t>Rôle dans l'industrie</t>
  </si>
  <si>
    <t>Question 19</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</si>
  <si>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</si>
  <si>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</si>
  <si>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</si>
  <si>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</si>
  <si>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</si>
  <si>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</si>
  <si>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</si>
  <si>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</si>
  <si>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Provide a brief history of your firm, with particular emphasis on activities regarding the goods.</t>
  </si>
  <si>
    <t>Donnez un bref historique de votre entreprise, en insistant plus particulièrement sur les activités entourant les marchandises.</t>
  </si>
  <si>
    <t>Question 17</t>
  </si>
  <si>
    <t>Question 18</t>
  </si>
  <si>
    <t>Question 20</t>
  </si>
  <si>
    <t>Question 21</t>
  </si>
  <si>
    <t>Question 22</t>
  </si>
  <si>
    <t>Question 23</t>
  </si>
  <si>
    <t>Question 24</t>
  </si>
  <si>
    <t>Question 25</t>
  </si>
  <si>
    <t>COMMENTAIRES PUBLICS</t>
  </si>
  <si>
    <t>Fournissez les stocks et ventes à l'exportation des marchandises importées.</t>
  </si>
  <si>
    <t>PROTECTED COMMENTS</t>
  </si>
  <si>
    <t>Confirm that all information is reported on a calendar-year basis.</t>
  </si>
  <si>
    <t>Confirmez que tous les renseignements déclarés le sont selon l’année civile.</t>
  </si>
  <si>
    <t>Variable</t>
  </si>
  <si>
    <t>English</t>
  </si>
  <si>
    <t>French</t>
  </si>
  <si>
    <t>Data Validation comments</t>
  </si>
  <si>
    <t>Case Number</t>
  </si>
  <si>
    <t>The Goods</t>
  </si>
  <si>
    <t>Due Date</t>
  </si>
  <si>
    <t>UOM (plural)</t>
  </si>
  <si>
    <t>UOM (singular)</t>
  </si>
  <si>
    <t>Trade Level 1 (plural)</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</si>
  <si>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</si>
  <si>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</si>
  <si>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</si>
  <si>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</si>
  <si>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</si>
  <si>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</si>
  <si>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</si>
  <si>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</si>
  <si>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</si>
  <si>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</si>
  <si>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</si>
  <si>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</si>
  <si>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</si>
  <si>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</si>
  <si>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</si>
  <si>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</si>
  <si>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</si>
  <si>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</si>
  <si>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</si>
  <si>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Price Premium</t>
  </si>
  <si>
    <t xml:space="preserve"> Majoration du prix</t>
  </si>
  <si>
    <t>Describe how delivery of the goods sold by your firm is paid for.</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</si>
  <si>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</si>
  <si>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</si>
  <si>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</si>
  <si>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</si>
  <si>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</si>
  <si>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</si>
  <si>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</si>
  <si>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</si>
  <si>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</si>
  <si>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</si>
  <si>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</si>
  <si>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</si>
  <si>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</si>
  <si>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</si>
  <si>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</si>
  <si>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Ventes à l'exportation</t>
  </si>
  <si>
    <t>Décrivez les plans de votre entreprise pour gérer les niveaux de stocks au cours des deux prochaines années. Fournissez les motifs et les hypothèses sous-tendant ces objectifs et ces stratégies.</t>
  </si>
  <si>
    <t>Pour plus de détails, consultez l'onglet Info.</t>
  </si>
  <si>
    <t>Indicate your firm's trade level with respect to the goods in Canada:</t>
  </si>
  <si>
    <t>References to "the goods" in this questionnaire refer to:</t>
  </si>
  <si>
    <t>Les références aux « marchandises » dans ce questionnaire font référence à :</t>
  </si>
  <si>
    <t>Describe how delivery of the goods purchased by your firm is paid for.</t>
  </si>
  <si>
    <t>Explain circumstances where Canadian purchasers are willing to pay a price premium for the goods produced in Canada and what the amount of that premium would be.</t>
  </si>
  <si>
    <t xml:space="preserve">Primary Industry 1 </t>
  </si>
  <si>
    <t>Segment de marché 1</t>
  </si>
  <si>
    <t>Primary Industry 2</t>
  </si>
  <si>
    <t>Segment de marché 2</t>
  </si>
  <si>
    <t>Primary Industry 3</t>
  </si>
  <si>
    <t>Segment de marché 3</t>
  </si>
  <si>
    <t>Type</t>
  </si>
  <si>
    <t>Provide your firm's inventories and export sales of imports of the goods.</t>
  </si>
  <si>
    <t>If the volume of ending inventory in Question 1 on the Invent-Stock tab differs from the calculated ending inventory, explain why there is a difference.</t>
  </si>
  <si>
    <t>Les informations publiques/non confidentielles de ce tableau sont automatiquement générées à partir des informations fournies dans les onglets "Imp" et l'onglet "Invent-Stock". Toute modification de ce résumé public doit donc être effectuée dans ces onglets.</t>
  </si>
  <si>
    <t>Select Yes or No</t>
  </si>
  <si>
    <t>Sélectionnez oui ou non</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</si>
  <si>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</si>
  <si>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</si>
  <si>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</si>
  <si>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</si>
  <si>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</si>
  <si>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</si>
  <si>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</si>
  <si>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</si>
  <si>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Describe whether there is seasonality in the Canadian market for the goods. Describe any seasonal patterns in your firm's imports, inventory or sales of imports in Canada.</t>
  </si>
  <si>
    <t>Décrivez s'il y a une saisonnalité sur le marché canadien pour les marchandises. Décrivez les tendances saisonnières dans les importations, les stocks ou les ventes d’importations de votre entreprise au Canada.</t>
  </si>
  <si>
    <t>Expliquez les changements que vous prévoyez voir sur le marché canadien et sur d’autres marchés mondiaux pour les marchandises au cours des deux prochaines années en ce qui concerne la demande, les prix, les volumes d’importation ou tout autre facteur.</t>
  </si>
  <si>
    <t>GLOSSAIRE</t>
  </si>
  <si>
    <t/>
  </si>
  <si>
    <t xml:space="preserve">Questions relating to this questionnaire should be directed to:
</t>
  </si>
  <si>
    <t xml:space="preserve">Toutes les questions relatives au présent questionnaire doivent être adressées à :
</t>
  </si>
  <si>
    <t>Dénomination sociale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</si>
  <si>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</si>
  <si>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</si>
  <si>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Nature of association</t>
  </si>
  <si>
    <t>Décrivez comment les coûts de livraison des marchandises achetées par votre entreprise sont payés.</t>
  </si>
  <si>
    <t>Décrivez comment les coûts de livraison des marchandises vendues par votre entreprise sont payés.</t>
  </si>
  <si>
    <t>Expliquez les circonstances dans lesquelles les acheteurs canadiens sont prêts à payer un prix plus élevé pour les marchandises produites au Canada. Quel serait le montant de ce supplément?</t>
  </si>
  <si>
    <t>Indiquez le niveau commercial de votre entreprise en ce qui concerne les marchandises au Canada :</t>
  </si>
  <si>
    <t>Si votre entreprise désire ajouter des commentaires concernant vos réponses, vous les inscrivez ici. Indiquez à quelle question se rapportent vos commentaires.</t>
  </si>
  <si>
    <t>Describe your firm’s plans to manage inventory levels, in the next two years. Provide the rationale and assumptions underlying these strategies and objectives.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</si>
  <si>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</si>
  <si>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</si>
  <si>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</si>
  <si>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</si>
  <si>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</si>
  <si>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</si>
  <si>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Broker or trader</t>
  </si>
  <si>
    <t>Courtier ou commerçant</t>
  </si>
  <si>
    <t>A</t>
  </si>
  <si>
    <t>Int period 1</t>
  </si>
  <si>
    <t>Int period 2</t>
  </si>
  <si>
    <t>Should your firm wish to add any comments related to its responses, submit them here. Be sure to indicate the applicable question number.</t>
  </si>
  <si>
    <t>Imports in Canada</t>
  </si>
  <si>
    <t>CAD</t>
  </si>
  <si>
    <t>Explain any changes you expect to see in the Canadian market and in other markets globally for the goods over the next two years with respect to demand, prices, import volumes or any other factor.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</si>
  <si>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</si>
  <si>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</si>
  <si>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</si>
  <si>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</si>
  <si>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HS Codes</t>
  </si>
  <si>
    <t>Date of change</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</si>
  <si>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</si>
  <si>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</si>
  <si>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 xml:space="preserve">• Veuillez indiquer seulement les ventes effectuées à partir des importations de votre entreprise. Les ventes de marchandises achetées auprès de producteurs canadiens doivent être exclues. </t>
  </si>
  <si>
    <t>• Report all sales to Canadian and foreign associated firms.</t>
  </si>
  <si>
    <t>• Déclarez toutes les ventes aux entreprises associées canadiennes et étrangères.</t>
  </si>
  <si>
    <t>• Report all sales as of the date of shipment to the customer or the customer’s warehouse.</t>
  </si>
  <si>
    <t>• Déclarez toutes les ventes à compter de la date de l’expédition au client ou à son entrepôt.</t>
  </si>
  <si>
    <t>• Report all values in Canadian dollars.</t>
  </si>
  <si>
    <t>• Déclarez toutes les valeurs en dollars canadiens.</t>
  </si>
  <si>
    <t>Describe the method used to value your firm's sales to Canadian or foreign associated firms.</t>
  </si>
  <si>
    <t>Décrivez la méthode utilisée pour déterminer la valeur des ventes de votre entreprise à ses entreprises associées au Canada et/ou à l’étranger.</t>
  </si>
  <si>
    <t>Provide your firm’s strategies and objectives for the next two years with respect to the purchases of the goods made in Canada. Provide the rationale and assumptions underlying these strategies and objectives.</t>
  </si>
  <si>
    <t>Fournissez les stratégies et les objectifs de votre entreprise pour les deux prochaines années en ce qui concerne les achats de marchandises fabriquées au Canada. Fournir la justification et les hypothèses qui sous-tendent ces stratégies et objectifs.</t>
  </si>
  <si>
    <t>Provide your firm’s strategies and objectives for the next two years with respect to imports and sales of imports of the goods. Provide the rationale and assumptions underlying these strategies and objectives.</t>
  </si>
  <si>
    <t>Fournissez les stratégies et les objectifs de votre entreprise pour les deux prochaines années en ce qui concerne les importations et les ventes de marchandises importées. Fournir la justification et les hypothèses qui sous-tendent ces stratégies et objectifs.</t>
  </si>
  <si>
    <t>Importations au Canada</t>
  </si>
  <si>
    <t>Utilisez l'onglet AddPro si vous avez besoin de plus d'espace.</t>
  </si>
  <si>
    <t>First Year of POR</t>
  </si>
  <si>
    <t>Last Year of POR</t>
  </si>
  <si>
    <t>tonnes</t>
  </si>
  <si>
    <t>tonne</t>
  </si>
  <si>
    <t>end users</t>
  </si>
  <si>
    <t>IMPORTERS' QUESTIONNAIRE | QUESTIONNAIRE À L'INTENTION DES IMPORTATEURS</t>
  </si>
  <si>
    <t>INTRODUCTION</t>
  </si>
  <si>
    <t>LANGUAGE PREFERENCE | PRÉFÉRENCE LINGUISTIQUE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</si>
  <si>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</si>
  <si>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</si>
  <si>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</si>
  <si>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DO YOU NEED TO COMPLETE THIS QUESTIONNAIRE?</t>
  </si>
  <si>
    <t>FAILURE TO COMPLETE QUESTIONNAIRE</t>
  </si>
  <si>
    <t>QUESTIONNAIRE NON REMPLI</t>
  </si>
  <si>
    <t>IMPORTERS' QUESTIONNAIRE</t>
  </si>
  <si>
    <t>QUESTIONNAIRE À L'INTENTION DES IMPORTATEURS</t>
  </si>
  <si>
    <t>QUESTIONNAIRE OUTLINE</t>
  </si>
  <si>
    <t>APERÇU DU QUESTIONNAIRE</t>
  </si>
  <si>
    <t>Additional Product Info</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</si>
  <si>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</si>
  <si>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</si>
  <si>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GLOSSARY</t>
  </si>
  <si>
    <t>Les marchandises sont généralement classées dans le Tarif des douanes sous les numéros suivants du Système harmonisé de désignation et de codification des marchandises (SH) :</t>
  </si>
  <si>
    <t>DEFINITION OF "THE GOODS"</t>
  </si>
  <si>
    <t>LA DÉFINITION "DES MARCHANDISES"</t>
  </si>
  <si>
    <t>Last Day of POR</t>
  </si>
  <si>
    <t>Important notes for formatting</t>
  </si>
  <si>
    <t>Insert and merge rows where needed to expand height of text boxes.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</si>
  <si>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</si>
  <si>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t>
  </si>
  <si>
    <t xml:space="preserve">La valeur de tous vos achats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</si>
  <si>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</si>
  <si>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</si>
  <si>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</si>
  <si>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</si>
  <si>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PRODUCER INTERACTIONS</t>
  </si>
  <si>
    <t>INTERACTIONS AVEC LES PRODUCTEURS</t>
  </si>
  <si>
    <t>IMPORTATION</t>
  </si>
  <si>
    <t>MARKET CHARACTERISTICS OF THE GOODS</t>
  </si>
  <si>
    <t>CARACTÉRISTIQUES DU MARCHÉ DES MARCHANDISES</t>
  </si>
  <si>
    <t>SALES</t>
  </si>
  <si>
    <t>VENTES</t>
  </si>
  <si>
    <t>MARKETS</t>
  </si>
  <si>
    <t>MARCHÉS</t>
  </si>
  <si>
    <t>PROTECTED</t>
  </si>
  <si>
    <t>PROTÉGÉ</t>
  </si>
  <si>
    <t>PURCHASES</t>
  </si>
  <si>
    <t>ACHATS</t>
  </si>
  <si>
    <t>Countries for Tabs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</si>
  <si>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</si>
  <si>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</si>
  <si>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IMPORTS AND SALES</t>
  </si>
  <si>
    <t>IMPORTATIONS ET STOCKS</t>
  </si>
  <si>
    <t>Related firms</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</si>
  <si>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</si>
  <si>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</si>
  <si>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Entreprises affiliées</t>
  </si>
  <si>
    <t>Delivery Cost (%)</t>
  </si>
  <si>
    <t>Coût de livraison (%)</t>
  </si>
  <si>
    <t>net delivered purchase value (CAD)</t>
  </si>
  <si>
    <t>valeur d'achat nette rendue (CAD)</t>
  </si>
  <si>
    <t>Export sales</t>
  </si>
  <si>
    <t>GENERAL</t>
  </si>
  <si>
    <t>GÉNÉRAL</t>
  </si>
  <si>
    <t>Note: Public/non-confidential information in this table is automatically generated from the information provided in the "Imp" tabs and "Invent-Stock" tab. Any changes to this public summary must therefore be made in those tabs.</t>
  </si>
  <si>
    <t>IMPORTATIONS ET VENTES</t>
  </si>
  <si>
    <t>United States of America</t>
  </si>
  <si>
    <t>États-Unis d'Amérique</t>
  </si>
  <si>
    <t>Other countries</t>
  </si>
  <si>
    <t>Autres pays</t>
  </si>
  <si>
    <t>Total sales of imports in Canada</t>
  </si>
  <si>
    <t>Ventes totales d'importations au Canada</t>
  </si>
  <si>
    <t>US</t>
  </si>
  <si>
    <t>Country 4</t>
  </si>
  <si>
    <t>Country 5</t>
  </si>
  <si>
    <t>Country 6</t>
  </si>
  <si>
    <t>Analyst 1</t>
  </si>
  <si>
    <t>Analyst 2</t>
  </si>
  <si>
    <t xml:space="preserve">Other countries include: </t>
  </si>
  <si>
    <t xml:space="preserve">Autres pays incluent : </t>
  </si>
  <si>
    <t>• Report only sales from your firm’s imports. Sales of purchased goods from Canadian producers must be excluded.</t>
  </si>
  <si>
    <t>INVENTORIES AND EXPORT SALES</t>
  </si>
  <si>
    <t>STOCKS ET VENTES À L'EXPORTATION</t>
  </si>
  <si>
    <t>Distributor</t>
  </si>
  <si>
    <t>Distributeur</t>
  </si>
  <si>
    <t>Drop down lists</t>
  </si>
  <si>
    <t>Public Question 1</t>
  </si>
  <si>
    <t>Yes</t>
  </si>
  <si>
    <t>Oui</t>
  </si>
  <si>
    <t>No</t>
  </si>
  <si>
    <t>Non</t>
  </si>
  <si>
    <t>If no, explain why import data indicates that you imported during this period.</t>
  </si>
  <si>
    <t>Si non, expliquez pourquoi les données d'importation indiquent que vous avez importé au cours de cette période.</t>
  </si>
  <si>
    <t>If no, explain.</t>
  </si>
  <si>
    <t>Si non, expliquez.</t>
  </si>
  <si>
    <t>DEVEZ-VOUS REMPLIR CE QUESTIONNAIRE?</t>
  </si>
  <si>
    <t>Valeur d’achat nette rendue (coût de revient)</t>
  </si>
  <si>
    <t xml:space="preserve">The exporter handles delivery, and the cost is built into the price. </t>
  </si>
  <si>
    <t xml:space="preserve">The exporter handles delivery, but charges your firm separately for it. </t>
  </si>
  <si>
    <t>L'exportateur s'occupe de la livraison et les frais de livraison sont inclus dans le prix de vente.</t>
  </si>
  <si>
    <t>L'exportateur s'occupe de la livraison mais les frais de livraison sont facturés séparément à votre entreprise.</t>
  </si>
  <si>
    <t>La livraison et ses frais sont pris en charge par votre entreprise.</t>
  </si>
  <si>
    <t>valeur de vente nette rendue (CAD)</t>
  </si>
  <si>
    <t>Type d'affiliation</t>
  </si>
  <si>
    <t>utilisateurs finals</t>
  </si>
  <si>
    <t>Si le volume du stock de clôture à la question 1 sur l'onglet Invent-Stock diffère du stock de clôture calculé, expliquez pourquoi il y a une différence.</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</si>
  <si>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</si>
  <si>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</si>
  <si>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</si>
  <si>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</si>
  <si>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</si>
  <si>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</si>
  <si>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Using data provided in Question 1 on the country tabs with the data provided in Question 1 on the Invent-Stock tab, the questionnaire calculates ending inventory as follows:</t>
  </si>
  <si>
    <t>En utilisant les données fournies à la question 1 sur les onglets des pays avec les données fournies à la question 1 sur l'onglet Invent-Stock, le questionnaire calcule le stock de clôture comme suit :</t>
  </si>
  <si>
    <t xml:space="preserve">Your firm arranges and pays for delivery directly. </t>
  </si>
  <si>
    <t>hiddenc</t>
  </si>
  <si>
    <t>Subject Countries (incl. French pronouns: de la, du, des)</t>
  </si>
  <si>
    <t>dumping</t>
  </si>
  <si>
    <t>Delivery costs</t>
  </si>
  <si>
    <t>Coûts de livraison</t>
  </si>
  <si>
    <t>The value of your sales net of all discounts (cash, quantity or deferred), allowances, taxes, rebates and incentives, whether or not shown on the invoice. It includes all delivery costs.</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</si>
  <si>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</si>
  <si>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</si>
  <si>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net delivered selling value (CAD)</t>
  </si>
  <si>
    <t xml:space="preserve">Your firm handles delivery, and the cost is built into the price. </t>
  </si>
  <si>
    <t>Votre entreprise s'occupe de la livraison et les frais de livraison sont inclus dans le prix de vente.</t>
  </si>
  <si>
    <t xml:space="preserve">Your firm handles delivery, but charges the purchaser separately for it. </t>
  </si>
  <si>
    <t>Votre entreprise s'occupe de la livraison mais les frais de livraison sont facturés séparément à l’acheteur.</t>
  </si>
  <si>
    <t xml:space="preserve">The purchaser arranges and pays for delivery directly. </t>
  </si>
  <si>
    <t>La livraison et ses frais sont pris en charge par l’acheteur.</t>
  </si>
  <si>
    <t>Intro, Confirm</t>
  </si>
  <si>
    <t>Select all that apply</t>
  </si>
  <si>
    <t>Sélectionnez tout ce qui s'applique</t>
  </si>
  <si>
    <t>The goods are commonly classified in the Customs Tariff under the following Harmonized Commodity Description and Coding System (HS) numbers:</t>
  </si>
  <si>
    <t>Confirm that all the sources of imports (countries) of the goods have been reported in this questionnaire.</t>
  </si>
  <si>
    <t>Confirmez que toutes les sources d'importations (pays) des marchandises ont été déclarées dans ce questionnaire.</t>
  </si>
  <si>
    <t>If your firm is a distributor, indicate the primary industries in which the goods are sold.</t>
  </si>
  <si>
    <t>Si votre entreprise est un distributeur, indiquez dans quels segments de marché ces marchandises sont vendues.</t>
  </si>
  <si>
    <t>If your firm is an end user, indicate your primary industries.</t>
  </si>
  <si>
    <t>Si votre entreprise est un utilisateur final, indiquez vos segments de marché.</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</si>
  <si>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</si>
  <si>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</si>
  <si>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AA</t>
  </si>
  <si>
    <t>Is your firm registered as a non-resident business with the Canada Revenue Agency?</t>
  </si>
  <si>
    <t>Votre entreprise est-elle enregistrée auprès de l'Agence du revenu du Canada en tant qu'entreprise non-résidente ?</t>
  </si>
  <si>
    <t>Provide the average percentage of net delivered selling values that is represented by delivery costs.</t>
  </si>
  <si>
    <t>Indiquez le pourcentage moyen des valeurs de vente nettes livrées qui représente les frais de livraison.</t>
  </si>
  <si>
    <t>If the percentages changed between periods, please provide the reason.</t>
  </si>
  <si>
    <t>Si les pourcentages ont changé d'une période à l'autre, veuillez en indiquer la raison.</t>
  </si>
  <si>
    <t>Jan-Mar 2025</t>
  </si>
  <si>
    <t>janv-mars 2025</t>
  </si>
  <si>
    <t>Jan-Mar 2026</t>
  </si>
  <si>
    <t>janv-mars 2026</t>
  </si>
  <si>
    <t>June 26, 2026</t>
  </si>
  <si>
    <t>26 juin 2026</t>
  </si>
  <si>
    <t>Rhonda Heintzman</t>
  </si>
  <si>
    <t>rhonda.heintzman@tribunal.gc.ca</t>
  </si>
  <si>
    <t>613-558-5983</t>
  </si>
  <si>
    <t>William Phan</t>
  </si>
  <si>
    <t>william.phan@tribunal.gc.ca</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</si>
  <si>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</si>
  <si>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distributors - service centres</t>
  </si>
  <si>
    <t>distributeurs - centres de service</t>
  </si>
  <si>
    <t>Chinese Taipei and Germany</t>
  </si>
  <si>
    <t>du Taipei chinois et de l’Allemagne</t>
  </si>
  <si>
    <t>Subject Country/Pays sujet 1</t>
  </si>
  <si>
    <t>Subject Country/Pays sujet 2</t>
  </si>
  <si>
    <t>Chinese Taipei</t>
  </si>
  <si>
    <t xml:space="preserve"> Taipei chinois</t>
  </si>
  <si>
    <t>Germany</t>
  </si>
  <si>
    <t>Allemagne</t>
  </si>
  <si>
    <t>ADDITIONAL PRODUCT EXCLUSIONS</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</si>
  <si>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</si>
  <si>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</si>
  <si>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The following products are excluded from the Tribunal’s findings in NQ-2020-001.</t>
  </si>
  <si>
    <t>ADDITIONAL PRODUCT INFORMATION</t>
  </si>
  <si>
    <t>RENSEIGNEMENTS ADDITIONNELS SUR LE PRODUIT</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</si>
  <si>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</si>
  <si>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</si>
  <si>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Some of these gauges and specifications, as well as specific lengths and widths, command a price premium.</t>
  </si>
  <si>
    <t>Product Use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</si>
  <si>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</si>
  <si>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</si>
  <si>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Certaines de ces jauges et spécifications, ainsi que des longueurs et largeurs spécifiques, commandent un supplément de prix.</t>
  </si>
  <si>
    <t>Utilisation</t>
  </si>
  <si>
    <t>343-543-7269</t>
  </si>
  <si>
    <t>RR-2025-007</t>
  </si>
  <si>
    <t>le dumping</t>
  </si>
  <si>
    <t>March 31</t>
  </si>
  <si>
    <t>31 mars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</si>
  <si>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</si>
  <si>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</si>
  <si>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For additional details, view the "Info" tab.</t>
  </si>
  <si>
    <t>DISCRETE PLATE</t>
  </si>
  <si>
    <t>TÔLES EN FEUILLES</t>
  </si>
  <si>
    <t>Sales of Imports in Canada</t>
  </si>
  <si>
    <t>Ventes des importations au Canada</t>
  </si>
  <si>
    <t>Seconds</t>
  </si>
  <si>
    <t>Total Sales of Discrete Plate Imports in Canada</t>
  </si>
  <si>
    <t>Ventes totales des importations des tôles en feuilles au Canada</t>
  </si>
  <si>
    <t>CUT-TO-LENGTH PLATE FROM COIL</t>
  </si>
  <si>
    <t>TÔLES COUPÉES À LONGUEUR À PARTIR DE BOBINES</t>
  </si>
  <si>
    <t>Importations de marchandises au Canada</t>
  </si>
  <si>
    <t>Heavy plate is used in a number of applications, the most common of which are the production of rail cars, oil and gas storage tanks, heavy machinery, agricultural equipment, bridges, industrial buildings, high-rise office towers, ships and barges, and pressure vessels.</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</si>
  <si>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</si>
  <si>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Question 26</t>
  </si>
  <si>
    <t>Ventes totales des importations des tôles coupées à longueur à partir de bobines au Canada</t>
  </si>
  <si>
    <t>heavy plate</t>
  </si>
  <si>
    <t>tôles fortes</t>
  </si>
  <si>
    <t>Votre entreprise a utilisé les marchandises dans la production d'un produit différent que vous avez ensuite vendu (c'est-à-dire votre entreprise est un utilisateur final des marchandises).</t>
  </si>
  <si>
    <t>Votre entreprise a utilisé les marchandises à ses propres fins et les marchandises n'ont été vendues sous aucune forme (c'est-à-dire votre entreprise est un utilisateur final des marchandises).</t>
  </si>
  <si>
    <t>Your firm used the goods in the production of a different product which you then sold (i.e. your firm is an end user of the goods).</t>
  </si>
  <si>
    <t>Your firm used the goods for its own purposes and the goods were not sold in any capacity (i.e. your firm is an end user of the goods).</t>
  </si>
  <si>
    <t>Décrivez les marchés des marchandises au Canada et dans le monde depuis le 1er janvier 2025. Les facteurs à prendre en compte dans votre réponse comprennent, sans s'y limiter, la demande, les ventes, les prix, l'utilisation de la capacité et les volumes d'importations des marchandises.</t>
  </si>
  <si>
    <t>CONFIRMATION OF REPORTED DATA IN THIS QUESTIONNAIRE</t>
  </si>
  <si>
    <t>CONFIRMATION DES DONNÉES DÉCLARÉES DANS CE QUESTIONNAIRE</t>
  </si>
  <si>
    <t>Primes</t>
  </si>
  <si>
    <t>Marchandises de premier choix</t>
  </si>
  <si>
    <t>Total imports</t>
  </si>
  <si>
    <t>Total d'importations</t>
  </si>
  <si>
    <t>For additional product exclusions, view the "Exclusions" tab.</t>
  </si>
  <si>
    <t>South Korea</t>
  </si>
  <si>
    <t>France</t>
  </si>
  <si>
    <t>Türkiye</t>
  </si>
  <si>
    <t>Corée du Sud</t>
  </si>
  <si>
    <t>Your firm sold the goods, with or without further processing, to other businesses (i.e. your firm is a service centre/distributor).</t>
  </si>
  <si>
    <t>Votre entreprise a vendu les marchandises, avec ou sans transformation ultérieure, à d'autres entreprises (c'est-à-dire votre entreprise est un centre de service/distributeur).</t>
  </si>
  <si>
    <t xml:space="preserve">Your firm sold the goods, without modification, to other businesses (i.e. your firm is a distributor of the goods). </t>
  </si>
  <si>
    <t>Export Sales - Discrete Plate and Cut-to-Length Plate from Coil</t>
  </si>
  <si>
    <t>Total Sales of Cut-to-length Plate from Coil Imports in Canada</t>
  </si>
  <si>
    <t>Marchandises de second choix</t>
  </si>
  <si>
    <t>Imports in Canada - Discrete Plate and Cut-to Length Plate from Coil</t>
  </si>
  <si>
    <t>Votre entreprise a vendu les marchandises, sans modification, à d'autres entreprises (c'est-à-dire votre entreprise est un distributeur des marchandises).</t>
  </si>
  <si>
    <t>Export sales - Discrete Plate and  Cut-to-Length</t>
  </si>
  <si>
    <t>Confirm that all data reported in this questionnaire pertain to the goods as defined in the "Intro" tab and exclude goods as defined in the tab "Exclusions".</t>
  </si>
  <si>
    <t>Confirmez que toutes les données déclarées dans ce questionnaire concernent les marchandises telles que définies dans l’onglet « Intro » et excluent les marchandises telles que définies dans l’onglet « Exclusions ».</t>
  </si>
  <si>
    <t>Les produits suivants sont exclus des conclusions du Tribunal dans l'enquête NQ-2020-001.</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</si>
  <si>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</si>
  <si>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</si>
  <si>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AUTRES PRODUITS EXCLUS</t>
  </si>
  <si>
    <t>Pour d’autres produits exclus, consultez l’onglet « Exclusions ».</t>
  </si>
  <si>
    <t>Your firm sold the goods to other businesses (i.e. your firm is a broker or trader).</t>
  </si>
  <si>
    <t>Votre entreprise a vendu les marchandises à d'autres entreprises (c'est-à-dire votre entreprise est un courtier ou un négociant).</t>
  </si>
  <si>
    <t>Importations au Canada - Tôles en feuilles et tôles coupées à longueur à partir de bobines</t>
  </si>
  <si>
    <t>Ventes à l'exportation - tôles en feuilles et tôles coupées à longueur à partir de bobines</t>
  </si>
  <si>
    <t>Ventes à l'exportation -Tôles en feuilles et tôles coupées à longueur</t>
  </si>
  <si>
    <t>Stock de clôture calculé</t>
  </si>
  <si>
    <t>Difference between ending inventory in Question 1 above and the calculated ending inventory in Question 2</t>
  </si>
  <si>
    <t>Différence entre le stock de clôture à la question 1 ci-dessus et le stock de clôture calculé à la question 2</t>
  </si>
  <si>
    <t>Calculated ending inventory</t>
  </si>
  <si>
    <t xml:space="preserve">Provide your firm's imports and sales of imports of the goods originating in: </t>
  </si>
  <si>
    <t xml:space="preserve">Indiquez les importations et les ventes de marchandises de votre entreprise originaires de : </t>
  </si>
  <si>
    <t>Stock d'ouverture -Tôles en feuilles et tôles coupées à longueur</t>
  </si>
  <si>
    <t>Ending inventory - Discrete Plate and  Cut-to-Length</t>
  </si>
  <si>
    <t>Stock de clôture -Tôles en feuilles et tôles coupées à longueur</t>
  </si>
  <si>
    <r>
      <t>Beginning inventory</t>
    </r>
    <r>
      <rPr>
        <sz val="9"/>
        <color theme="1"/>
        <rFont val="Calibri"/>
        <family val="2"/>
        <scheme val="minor"/>
      </rPr>
      <t xml:space="preserve"> - Discrete Plate and  Cut-to-Length</t>
    </r>
  </si>
  <si>
    <t>If a company is primarily a producer, that also imports (and fills in an Importers' Q), remember to change them from an importer to a Producer in "Respondent Type".  If you're not sure what to classify any company that both imports and produces, just ask the analysts</t>
  </si>
  <si>
    <t>FirmAcc</t>
  </si>
  <si>
    <t>Company:</t>
  </si>
  <si>
    <t>Respondent Type:</t>
  </si>
  <si>
    <t>Activity:</t>
  </si>
  <si>
    <t>Country:</t>
  </si>
  <si>
    <t>Subject/Non:</t>
  </si>
  <si>
    <t>Other Country:</t>
  </si>
  <si>
    <t>Trade Level:</t>
  </si>
  <si>
    <t>Product Type</t>
  </si>
  <si>
    <t>Sales To:</t>
  </si>
  <si>
    <t>Production Method</t>
  </si>
  <si>
    <t>2023</t>
  </si>
  <si>
    <t>2024</t>
  </si>
  <si>
    <t>2025</t>
  </si>
  <si>
    <t>i-2025</t>
  </si>
  <si>
    <t>i-2026</t>
  </si>
  <si>
    <t>2 - Importer</t>
  </si>
  <si>
    <t>Imports from  |  Importations de</t>
  </si>
  <si>
    <t>Subject</t>
  </si>
  <si>
    <t>Discrete</t>
  </si>
  <si>
    <t>-</t>
  </si>
  <si>
    <t>Non-subject</t>
  </si>
  <si>
    <t>Turkiye</t>
  </si>
  <si>
    <t>United States  |  États-Unis</t>
  </si>
  <si>
    <t>Other Countries  |  Autres pays</t>
  </si>
  <si>
    <t>Sales to | Ventes à</t>
  </si>
  <si>
    <t>From Imports</t>
  </si>
  <si>
    <t>Distributors / Service centers  |  Distributeurs / Centre de services</t>
  </si>
  <si>
    <t>End users  |  Utilisateurs finals</t>
  </si>
  <si>
    <t xml:space="preserve">Primes </t>
  </si>
  <si>
    <t>Export Sales |  Ventes à l'exportation</t>
  </si>
  <si>
    <t>ImpMkts</t>
  </si>
  <si>
    <t>Respondent</t>
  </si>
  <si>
    <t>Collapsed Respondent Name</t>
  </si>
  <si>
    <t>Resp. Type</t>
  </si>
  <si>
    <t>Trade Level</t>
  </si>
  <si>
    <t>Tab in Q</t>
  </si>
  <si>
    <t>Countries - Q</t>
  </si>
  <si>
    <t>Exporter - Q</t>
  </si>
  <si>
    <t>Exporter</t>
  </si>
  <si>
    <t>de minimis</t>
  </si>
  <si>
    <t>Subject &amp; NS #</t>
  </si>
  <si>
    <t>Source</t>
  </si>
  <si>
    <t>Other
Countries</t>
  </si>
  <si>
    <t>Inquiry Type</t>
  </si>
  <si>
    <t>Transaction</t>
  </si>
  <si>
    <t>Sales to:</t>
  </si>
  <si>
    <t>VOL  - 2023</t>
  </si>
  <si>
    <t>VOL  - 2024</t>
  </si>
  <si>
    <t>VOL  - 2025</t>
  </si>
  <si>
    <t>VOL  - i-2025</t>
  </si>
  <si>
    <t>VOL  - i-2026</t>
  </si>
  <si>
    <t>VAL  - 2023</t>
  </si>
  <si>
    <t>VAL  - 2024</t>
  </si>
  <si>
    <t>VAL  - 2025</t>
  </si>
  <si>
    <t>VAL  - i-2025</t>
  </si>
  <si>
    <t>B - Vendor 1 (CT)</t>
  </si>
  <si>
    <t>Significant</t>
  </si>
  <si>
    <t>1 - Subject</t>
  </si>
  <si>
    <t>Chinese Taipei  |  Taipei chinois</t>
  </si>
  <si>
    <t>Dumping and Subsidizing</t>
  </si>
  <si>
    <t>Imp</t>
  </si>
  <si>
    <t>Imp-Sls</t>
  </si>
  <si>
    <t>C - Vendor 2 (Germ)</t>
  </si>
  <si>
    <t>2 - Subject</t>
  </si>
  <si>
    <t>Germany  |  Allemagne</t>
  </si>
  <si>
    <t>D - Vendor 3 (Korea)</t>
  </si>
  <si>
    <t>Insignificant</t>
  </si>
  <si>
    <t>3 - Non-Subject</t>
  </si>
  <si>
    <t>Korea  |  Corée</t>
  </si>
  <si>
    <t>Non-Subject</t>
  </si>
  <si>
    <t>E - Vendor 4 (Fr)</t>
  </si>
  <si>
    <t>4 - Non-Subject</t>
  </si>
  <si>
    <t>F - Vendor 5 (Tur)</t>
  </si>
  <si>
    <t>5 - Non-Subject</t>
  </si>
  <si>
    <t>zUS</t>
  </si>
  <si>
    <t>6 - Non-subject</t>
  </si>
  <si>
    <t xml:space="preserve">United States  |  États-Unis </t>
  </si>
  <si>
    <t>zzOther</t>
  </si>
  <si>
    <t>7 - Non-subject</t>
  </si>
  <si>
    <t>InventImp</t>
  </si>
  <si>
    <t>Val</t>
  </si>
  <si>
    <t>Firm Type</t>
  </si>
  <si>
    <t>Product</t>
  </si>
  <si>
    <t>CHECK</t>
  </si>
  <si>
    <t>Imports</t>
  </si>
  <si>
    <t>Import sales</t>
  </si>
  <si>
    <t>CTL</t>
  </si>
  <si>
    <t>Respondant</t>
  </si>
  <si>
    <t>Sheet/Comment</t>
  </si>
  <si>
    <t>Question</t>
  </si>
  <si>
    <t>Answer</t>
  </si>
  <si>
    <t>Version</t>
  </si>
  <si>
    <t>Pub</t>
  </si>
  <si>
    <t>Q2</t>
  </si>
  <si>
    <t>Q4</t>
  </si>
  <si>
    <t>Q5</t>
  </si>
  <si>
    <t>Q6</t>
  </si>
  <si>
    <t>Q7</t>
  </si>
  <si>
    <t>Q8</t>
  </si>
  <si>
    <t>Q9a</t>
  </si>
  <si>
    <t>Q9b</t>
  </si>
  <si>
    <t>Q9c</t>
  </si>
  <si>
    <t>Q10</t>
  </si>
  <si>
    <t>Q11</t>
  </si>
  <si>
    <t>Q12</t>
  </si>
  <si>
    <t>Q13</t>
  </si>
  <si>
    <t>Q14</t>
  </si>
  <si>
    <t>Q15</t>
  </si>
  <si>
    <t>Q16</t>
  </si>
  <si>
    <t>Q17</t>
  </si>
  <si>
    <t>Q18</t>
  </si>
  <si>
    <t>Q19</t>
  </si>
  <si>
    <t>Q20</t>
  </si>
  <si>
    <t>Q21</t>
  </si>
  <si>
    <t>Q22</t>
  </si>
  <si>
    <t>Q23</t>
  </si>
  <si>
    <t>Q24</t>
  </si>
  <si>
    <t>Q25</t>
  </si>
  <si>
    <t>Q26</t>
  </si>
  <si>
    <t>AddPub1</t>
  </si>
  <si>
    <t>AddPub2</t>
  </si>
  <si>
    <t>AddPub3</t>
  </si>
  <si>
    <t>AddPub4</t>
  </si>
  <si>
    <t>AddPub5</t>
  </si>
  <si>
    <t>Pro</t>
  </si>
  <si>
    <t>Q1</t>
  </si>
  <si>
    <t>Q3</t>
  </si>
  <si>
    <t>='Imp-Germany|Allemagne'!B104</t>
  </si>
  <si>
    <t>='Imp-France'!B104</t>
  </si>
  <si>
    <t>SK</t>
  </si>
  <si>
    <t>='Imp-South Korea|Corée Sud'!B104</t>
  </si>
  <si>
    <t>='Imp-Türkiye'!B104</t>
  </si>
  <si>
    <t>='Imp-US | ÉU'!B104</t>
  </si>
  <si>
    <t xml:space="preserve">Other </t>
  </si>
  <si>
    <t>Invent</t>
  </si>
  <si>
    <t>AddPro1</t>
  </si>
  <si>
    <t>AddPro2</t>
  </si>
  <si>
    <t>AddPro3</t>
  </si>
  <si>
    <t>AddPro4</t>
  </si>
  <si>
    <t>AddPro5</t>
  </si>
  <si>
    <t>Sales to distributors - service centres in Canada</t>
  </si>
  <si>
    <t>Ventes aux distributeurs - centres de service au Canada</t>
  </si>
  <si>
    <t>Sales to end users in Canada</t>
  </si>
  <si>
    <t>Ventes aux utilisateurs finals au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</si>
</sst>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 numFmtId="168" formatCode="_-* #,##0_-;\-* #,##0_-;_-* &quot;-&quot;??_-;_-@_-"/>
    <numFmt numFmtId="169" formatCode="#,##0.0"/>
  </numFmts>
  <fonts count="71"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0.5"/>
      <name val="Calibri"/>
      <family val="2"/>
    </font>
    <font>
      <b/>
      <sz val="16"/>
      <color rgb="FF000000"/>
      <name val="Calibri"/>
      <family val="2"/>
      <scheme val="minor"/>
    </font>
    <font>
      <u/>
      <sz val="11"/>
      <color theme="10"/>
      <name val="Calibri"/>
      <family val="2"/>
      <scheme val="minor"/>
    </font>
    <font>
      <u/>
      <sz val="10.5"/>
      <color theme="10"/>
      <name val="Calibri"/>
      <family val="2"/>
      <scheme val="minor"/>
    </font>
    <font>
      <sz val="10.5"/>
      <color rgb="FF000000"/>
      <name val="Calibri"/>
      <family val="2"/>
    </font>
    <font>
      <b/>
      <u/>
      <sz val="10.5"/>
      <color theme="1"/>
      <name val="Calibri"/>
      <family val="2"/>
      <scheme val="minor"/>
    </font>
    <font>
      <b/>
      <sz val="12"/>
      <name val="Calibri"/>
      <family val="2"/>
      <scheme val="minor"/>
    </font>
    <font>
      <b/>
      <sz val="12"/>
      <color theme="1"/>
      <name val="Calibri"/>
      <family val="2"/>
      <scheme val="minor"/>
    </font>
    <font>
      <u/>
      <sz val="10.5"/>
      <color theme="1"/>
      <name val="Calibri"/>
      <family val="2"/>
      <scheme val="minor"/>
    </font>
    <font>
      <sz val="10.5"/>
      <color indexed="8"/>
      <name val="Calibri"/>
      <family val="2"/>
      <scheme val="minor"/>
    </font>
    <font>
      <sz val="10.5"/>
      <color rgb="FFFF0000"/>
      <name val="Calibri"/>
      <family val="2"/>
      <scheme val="minor"/>
    </font>
    <font>
      <b/>
      <sz val="9"/>
      <color indexed="81"/>
      <name val="Tahoma"/>
      <family val="2"/>
    </font>
    <font>
      <b/>
      <u/>
      <sz val="10.5"/>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b/>
      <u/>
      <sz val="10"/>
      <color theme="0"/>
      <name val="Cambria"/>
      <family val="2"/>
      <scheme val="major"/>
    </font>
    <font>
      <b/>
      <sz val="10"/>
      <name val="Calibri"/>
      <family val="2"/>
      <scheme val="minor"/>
    </font>
    <font>
      <b/>
      <sz val="9"/>
      <color theme="0"/>
      <name val="Cambria"/>
      <family val="2"/>
      <scheme val="major"/>
    </font>
    <font>
      <b/>
      <sz val="9"/>
      <color theme="0"/>
      <name val="Calibri"/>
      <family val="2"/>
      <scheme val="minor"/>
    </font>
    <font>
      <b/>
      <sz val="10"/>
      <color theme="0"/>
      <name val="Cambria"/>
      <family val="2"/>
      <scheme val="major"/>
    </font>
    <font>
      <b/>
      <u/>
      <sz val="9"/>
      <color theme="0"/>
      <name val="Cambria"/>
      <family val="2"/>
      <scheme val="major"/>
    </font>
    <font>
      <b/>
      <sz val="9"/>
      <name val="Calibri"/>
      <family val="2"/>
      <scheme val="minor"/>
    </font>
    <font>
      <b/>
      <sz val="9"/>
      <color theme="1"/>
      <name val="Calibri"/>
      <family val="2"/>
      <scheme val="minor"/>
    </font>
    <font>
      <sz val="9"/>
      <name val="Calibri"/>
      <family val="2"/>
      <scheme val="minor"/>
    </font>
    <font>
      <sz val="10"/>
      <name val="Calibri"/>
      <family val="2"/>
      <scheme val="minor"/>
    </font>
    <font>
      <b/>
      <u/>
      <sz val="10"/>
      <color theme="0"/>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DCE6F1"/>
        <bgColor rgb="FF000000"/>
      </patternFill>
    </fill>
    <fill>
      <patternFill patternType="solid">
        <fgColor rgb="FFFFFF00"/>
        <bgColor indexed="64"/>
      </patternFill>
    </fill>
    <fill>
      <patternFill patternType="solid">
        <fgColor theme="8" tint="-0.499984740745262"/>
        <bgColor indexed="64"/>
      </patternFill>
    </fill>
    <fill>
      <patternFill patternType="solid">
        <fgColor theme="8" tint="0.79998168889431442"/>
        <bgColor indexed="64"/>
      </patternFill>
    </fill>
    <fill>
      <patternFill patternType="gray125">
        <bgColor theme="0"/>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right style="thin">
        <color theme="0" tint="-0.499984740745262"/>
      </right>
      <top style="thin">
        <color auto="1"/>
      </top>
      <bottom style="thin">
        <color auto="1"/>
      </bottom>
      <diagonal/>
    </border>
    <border>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25693">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0" fontId="46" fillId="0" borderId="0" applyNumberFormat="0" applyFill="0" applyBorder="0" applyAlignment="0" applyProtection="0"/>
    <xf numFmtId="43" fontId="1" fillId="0" borderId="0" applyFont="0" applyFill="0" applyBorder="0" applyAlignment="0" applyProtection="0"/>
    <xf numFmtId="0" fontId="29" fillId="0" borderId="0"/>
    <xf numFmtId="0" fontId="22" fillId="0" borderId="0"/>
    <xf numFmtId="0" fontId="16" fillId="0" borderId="0"/>
    <xf numFmtId="43" fontId="1" fillId="0" borderId="0" applyFont="0" applyFill="0" applyBorder="0" applyAlignment="0" applyProtection="0"/>
  </cellStyleXfs>
  <cellXfs count="685">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36" fillId="34" borderId="0" xfId="0" applyFont="1" applyFill="1" applyAlignment="1">
      <alignment horizontal="left" vertical="center"/>
    </xf>
    <xf numFmtId="0" fontId="7" fillId="34" borderId="0" xfId="0" applyFont="1" applyFill="1" applyAlignment="1">
      <alignment vertical="top" wrapText="1"/>
    </xf>
    <xf numFmtId="0" fontId="36" fillId="34" borderId="0" xfId="0" applyFont="1" applyFill="1" applyAlignment="1">
      <alignment vertical="center"/>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3" borderId="0" xfId="0" applyFont="1" applyFill="1" applyAlignment="1">
      <alignment vertical="top" wrapText="1"/>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41"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vertical="top"/>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0" fontId="5" fillId="0" borderId="0" xfId="0" applyFont="1" applyAlignment="1">
      <alignment vertical="top" wrapText="1"/>
    </xf>
    <xf numFmtId="0" fontId="38" fillId="34" borderId="7" xfId="0" applyFont="1" applyFill="1" applyBorder="1" applyAlignment="1">
      <alignment vertical="top"/>
    </xf>
    <xf numFmtId="0" fontId="38" fillId="34" borderId="0" xfId="0" applyFont="1" applyFill="1" applyBorder="1" applyAlignment="1">
      <alignment vertical="top"/>
    </xf>
    <xf numFmtId="0" fontId="4" fillId="0" borderId="7" xfId="0" applyFont="1" applyBorder="1" applyAlignment="1">
      <alignment vertical="top"/>
    </xf>
    <xf numFmtId="0" fontId="41" fillId="0" borderId="16" xfId="0" applyFont="1" applyBorder="1" applyAlignment="1">
      <alignment horizontal="left" vertical="top" wrapText="1"/>
    </xf>
    <xf numFmtId="0" fontId="36" fillId="0" borderId="16" xfId="0" applyFont="1" applyBorder="1" applyAlignment="1">
      <alignment vertical="top" wrapText="1"/>
    </xf>
    <xf numFmtId="0" fontId="3" fillId="34" borderId="0" xfId="0" applyFont="1" applyFill="1" applyAlignment="1">
      <alignment vertical="top" wrapText="1"/>
    </xf>
    <xf numFmtId="0" fontId="36" fillId="34" borderId="0" xfId="0" applyFont="1" applyFill="1" applyAlignment="1">
      <alignment vertical="top" wrapText="1"/>
    </xf>
    <xf numFmtId="0" fontId="37" fillId="0" borderId="0" xfId="0" applyFont="1" applyBorder="1" applyAlignment="1">
      <alignment vertical="top"/>
    </xf>
    <xf numFmtId="49" fontId="4" fillId="34" borderId="0" xfId="0" applyNumberFormat="1" applyFont="1" applyFill="1" applyBorder="1" applyAlignment="1">
      <alignment horizontal="left" vertical="top"/>
    </xf>
    <xf numFmtId="49" fontId="4" fillId="34" borderId="8" xfId="0" applyNumberFormat="1" applyFont="1" applyFill="1" applyBorder="1" applyAlignment="1">
      <alignment vertical="top" wrapText="1"/>
    </xf>
    <xf numFmtId="49" fontId="4" fillId="34" borderId="0" xfId="0" applyNumberFormat="1" applyFont="1" applyFill="1" applyAlignment="1">
      <alignment vertical="top" wrapText="1"/>
    </xf>
    <xf numFmtId="49" fontId="4" fillId="34" borderId="0" xfId="0" applyNumberFormat="1" applyFont="1" applyFill="1" applyBorder="1" applyAlignment="1">
      <alignment vertical="top" wrapText="1"/>
    </xf>
    <xf numFmtId="0" fontId="4" fillId="34" borderId="0" xfId="0" applyFont="1" applyFill="1" applyBorder="1" applyAlignment="1">
      <alignment horizontal="left" vertical="top"/>
    </xf>
    <xf numFmtId="0" fontId="6" fillId="34" borderId="7" xfId="0" applyFont="1" applyFill="1" applyBorder="1" applyAlignment="1">
      <alignment horizontal="left" vertical="center" wrapText="1"/>
    </xf>
    <xf numFmtId="0" fontId="44" fillId="34" borderId="7" xfId="0" applyFont="1" applyFill="1" applyBorder="1" applyAlignment="1">
      <alignment horizontal="center" vertical="top" wrapText="1"/>
    </xf>
    <xf numFmtId="0" fontId="44" fillId="34" borderId="0" xfId="0" applyFont="1" applyFill="1" applyBorder="1" applyAlignment="1">
      <alignment horizontal="center" vertical="top" wrapText="1"/>
    </xf>
    <xf numFmtId="0" fontId="5" fillId="34" borderId="0" xfId="0" applyFont="1" applyFill="1" applyAlignment="1">
      <alignment vertical="top"/>
    </xf>
    <xf numFmtId="0" fontId="6" fillId="0" borderId="0" xfId="0" applyFont="1" applyAlignment="1">
      <alignment horizontal="centerContinuous" vertical="top" wrapText="1"/>
    </xf>
    <xf numFmtId="49" fontId="4" fillId="0" borderId="0" xfId="0" applyNumberFormat="1" applyFont="1" applyAlignment="1">
      <alignment vertical="top" wrapText="1"/>
    </xf>
    <xf numFmtId="0" fontId="6" fillId="34" borderId="7" xfId="0" applyFont="1" applyFill="1" applyBorder="1" applyAlignment="1">
      <alignment horizontal="centerContinuous" vertical="top" wrapText="1"/>
    </xf>
    <xf numFmtId="0" fontId="6" fillId="34" borderId="0" xfId="0" applyFont="1" applyFill="1" applyBorder="1" applyAlignment="1">
      <alignment horizontal="centerContinuous" vertical="top" wrapText="1"/>
    </xf>
    <xf numFmtId="0" fontId="4" fillId="34" borderId="0" xfId="0" applyFont="1" applyFill="1" applyBorder="1" applyAlignment="1">
      <alignment horizontal="centerContinuous" vertical="top" wrapText="1"/>
    </xf>
    <xf numFmtId="0" fontId="4" fillId="34" borderId="8" xfId="0" applyFont="1" applyFill="1" applyBorder="1" applyAlignment="1">
      <alignment horizontal="centerContinuous" vertical="top" wrapText="1"/>
    </xf>
    <xf numFmtId="0" fontId="41" fillId="0" borderId="0" xfId="0" applyFont="1" applyBorder="1" applyAlignment="1">
      <alignment horizontal="left" vertical="top" wrapText="1"/>
    </xf>
    <xf numFmtId="0" fontId="4" fillId="0" borderId="0" xfId="0" applyFont="1" applyBorder="1" applyAlignment="1">
      <alignment vertical="top"/>
    </xf>
    <xf numFmtId="0" fontId="4" fillId="0" borderId="0" xfId="0" applyFont="1" applyAlignment="1">
      <alignment vertical="top"/>
    </xf>
    <xf numFmtId="0" fontId="5" fillId="0" borderId="21" xfId="0" applyFont="1" applyBorder="1" applyAlignment="1">
      <alignment horizontal="center" vertical="center" wrapText="1"/>
    </xf>
    <xf numFmtId="0" fontId="47" fillId="0" borderId="0" xfId="25687" applyFont="1" applyAlignment="1">
      <alignment vertical="top"/>
    </xf>
    <xf numFmtId="0" fontId="45" fillId="35" borderId="21" xfId="183" applyNumberFormat="1" applyFont="1" applyFill="1" applyBorder="1" applyAlignment="1" applyProtection="1">
      <alignment horizontal="center" vertical="center" wrapText="1"/>
      <protection locked="0"/>
    </xf>
    <xf numFmtId="0" fontId="39" fillId="0" borderId="0" xfId="0" applyFont="1"/>
    <xf numFmtId="0" fontId="48" fillId="40" borderId="0" xfId="0" applyFont="1" applyFill="1" applyAlignment="1">
      <alignment vertical="center"/>
    </xf>
    <xf numFmtId="0" fontId="4" fillId="34" borderId="7" xfId="0" applyFont="1" applyFill="1" applyBorder="1" applyAlignment="1">
      <alignment vertical="top" wrapText="1"/>
    </xf>
    <xf numFmtId="0" fontId="49" fillId="0" borderId="0" xfId="0" applyFont="1"/>
    <xf numFmtId="0" fontId="4" fillId="0" borderId="7" xfId="0" applyFont="1" applyBorder="1" applyAlignment="1">
      <alignment vertical="top" wrapText="1"/>
    </xf>
    <xf numFmtId="0" fontId="6" fillId="34" borderId="7" xfId="0" applyFont="1" applyFill="1" applyBorder="1" applyAlignment="1">
      <alignment vertical="top" wrapText="1"/>
    </xf>
    <xf numFmtId="0" fontId="48" fillId="0" borderId="0" xfId="0" applyFont="1" applyAlignment="1">
      <alignment vertical="center"/>
    </xf>
    <xf numFmtId="0" fontId="39" fillId="35" borderId="21" xfId="183" applyNumberFormat="1" applyFont="1" applyFill="1" applyBorder="1" applyAlignment="1" applyProtection="1">
      <alignment horizontal="center" vertical="top" wrapText="1"/>
      <protection locked="0"/>
    </xf>
    <xf numFmtId="0" fontId="4" fillId="0" borderId="0" xfId="0" applyFont="1" applyAlignment="1"/>
    <xf numFmtId="0" fontId="37" fillId="0" borderId="0" xfId="0" applyFont="1" applyBorder="1" applyAlignment="1">
      <alignment horizontal="left" vertical="top"/>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41" fillId="33" borderId="0" xfId="0" applyFont="1" applyFill="1" applyAlignment="1">
      <alignment horizontal="center"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0" xfId="0" applyFont="1" applyFill="1" applyAlignment="1">
      <alignment horizontal="left" vertical="top" wrapText="1"/>
    </xf>
    <xf numFmtId="0" fontId="5" fillId="34" borderId="0" xfId="0" applyFont="1" applyFill="1" applyBorder="1" applyAlignment="1">
      <alignment horizontal="left" vertical="top"/>
    </xf>
    <xf numFmtId="0" fontId="4" fillId="0" borderId="0" xfId="0" applyFont="1" applyBorder="1"/>
    <xf numFmtId="0" fontId="4" fillId="0" borderId="8" xfId="0" applyFont="1" applyBorder="1"/>
    <xf numFmtId="0" fontId="2" fillId="34" borderId="0" xfId="0" applyFont="1" applyFill="1" applyAlignment="1">
      <alignment vertical="top" wrapTex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2" fillId="0" borderId="0" xfId="0" applyFont="1" applyAlignment="1">
      <alignment horizontal="left" vertical="top" wrapText="1"/>
    </xf>
    <xf numFmtId="49" fontId="4" fillId="0" borderId="0" xfId="0" applyNumberFormat="1" applyFont="1" applyAlignment="1">
      <alignment vertical="top"/>
    </xf>
    <xf numFmtId="0" fontId="2" fillId="0" borderId="0" xfId="0" applyFont="1" applyAlignment="1">
      <alignment wrapText="1"/>
    </xf>
    <xf numFmtId="0" fontId="4" fillId="34" borderId="0" xfId="0" applyFont="1" applyFill="1"/>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34" borderId="7" xfId="0" applyFont="1" applyFill="1" applyBorder="1" applyAlignment="1">
      <alignment horizontal="right" vertical="top"/>
    </xf>
    <xf numFmtId="167" fontId="40" fillId="36" borderId="21" xfId="25686" applyNumberFormat="1" applyFont="1" applyFill="1" applyBorder="1" applyAlignment="1" applyProtection="1">
      <alignment horizontal="right" vertical="center" wrapText="1"/>
    </xf>
    <xf numFmtId="167" fontId="40" fillId="36" borderId="52" xfId="25686" applyNumberFormat="1" applyFont="1" applyFill="1" applyBorder="1" applyAlignment="1" applyProtection="1">
      <alignment horizontal="right" vertical="center" wrapText="1"/>
    </xf>
    <xf numFmtId="0" fontId="6" fillId="34" borderId="0" xfId="0" applyFont="1" applyFill="1" applyBorder="1" applyAlignment="1">
      <alignment horizontal="right" vertical="center" indent="1"/>
    </xf>
    <xf numFmtId="0" fontId="6" fillId="0" borderId="0" xfId="0" applyFont="1" applyAlignment="1">
      <alignment horizontal="center" vertical="top" wrapText="1"/>
    </xf>
    <xf numFmtId="0" fontId="6" fillId="0" borderId="33" xfId="0" applyFont="1" applyBorder="1" applyAlignment="1">
      <alignment horizontal="center" vertical="top" wrapText="1"/>
    </xf>
    <xf numFmtId="0" fontId="6" fillId="34" borderId="44" xfId="0" applyFont="1" applyFill="1" applyBorder="1" applyAlignment="1">
      <alignment horizontal="right" vertical="center" indent="1"/>
    </xf>
    <xf numFmtId="0" fontId="4" fillId="0" borderId="19" xfId="0" applyFont="1" applyBorder="1" applyAlignment="1">
      <alignment vertical="top"/>
    </xf>
    <xf numFmtId="0" fontId="4" fillId="33" borderId="0" xfId="0" applyFont="1" applyFill="1" applyAlignment="1">
      <alignment vertical="top" wrapText="1"/>
    </xf>
    <xf numFmtId="0" fontId="4" fillId="0" borderId="9"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left" vertical="top"/>
    </xf>
    <xf numFmtId="0" fontId="4" fillId="0" borderId="0" xfId="0" applyFont="1" applyBorder="1" applyAlignment="1">
      <alignment vertical="top" wrapText="1"/>
    </xf>
    <xf numFmtId="0" fontId="4" fillId="0" borderId="8" xfId="0" applyFont="1" applyBorder="1" applyAlignment="1">
      <alignment vertical="top" wrapText="1"/>
    </xf>
    <xf numFmtId="0" fontId="5" fillId="0" borderId="0" xfId="0" applyFont="1" applyBorder="1" applyAlignment="1">
      <alignment horizontal="right" vertical="top" indent="1"/>
    </xf>
    <xf numFmtId="0" fontId="4" fillId="34" borderId="0" xfId="0" applyFont="1" applyFill="1" applyBorder="1" applyAlignment="1">
      <alignment horizontal="right" vertical="top" indent="1"/>
    </xf>
    <xf numFmtId="0" fontId="5" fillId="0" borderId="0" xfId="0" applyFont="1" applyFill="1" applyBorder="1" applyAlignment="1">
      <alignment horizontal="right" vertical="top" indent="1"/>
    </xf>
    <xf numFmtId="0" fontId="4" fillId="34" borderId="7" xfId="0" applyFont="1" applyFill="1" applyBorder="1" applyAlignment="1">
      <alignment horizontal="right" vertical="top" indent="1"/>
    </xf>
    <xf numFmtId="0" fontId="7" fillId="0" borderId="8" xfId="0" applyFont="1" applyBorder="1"/>
    <xf numFmtId="0" fontId="4" fillId="0" borderId="0" xfId="0" applyFont="1" applyBorder="1" applyAlignment="1"/>
    <xf numFmtId="0" fontId="4" fillId="0" borderId="8" xfId="0" applyFont="1" applyBorder="1" applyAlignment="1"/>
    <xf numFmtId="0" fontId="4" fillId="0" borderId="8" xfId="0" applyFont="1" applyBorder="1" applyAlignment="1">
      <alignment vertical="top"/>
    </xf>
    <xf numFmtId="0" fontId="4" fillId="0" borderId="8" xfId="0" applyFont="1" applyBorder="1" applyAlignment="1">
      <alignment wrapText="1"/>
    </xf>
    <xf numFmtId="0" fontId="4" fillId="34" borderId="0" xfId="0" applyFont="1" applyFill="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wrapText="1"/>
    </xf>
    <xf numFmtId="0" fontId="4" fillId="0" borderId="0" xfId="0" applyFont="1" applyBorder="1" applyAlignment="1">
      <alignment wrapText="1"/>
    </xf>
    <xf numFmtId="0" fontId="2" fillId="0" borderId="0" xfId="0" applyFont="1" applyFill="1" applyAlignment="1">
      <alignment wrapText="1"/>
    </xf>
    <xf numFmtId="0" fontId="7" fillId="37" borderId="0" xfId="0" applyFont="1" applyFill="1" applyAlignment="1">
      <alignment vertical="top"/>
    </xf>
    <xf numFmtId="0" fontId="4" fillId="37" borderId="0" xfId="0" applyFont="1" applyFill="1" applyAlignment="1">
      <alignment vertical="top" wrapText="1"/>
    </xf>
    <xf numFmtId="15" fontId="4" fillId="0" borderId="0" xfId="0" quotePrefix="1" applyNumberFormat="1" applyFont="1" applyAlignment="1">
      <alignment vertical="top"/>
    </xf>
    <xf numFmtId="49" fontId="4" fillId="0" borderId="0" xfId="0" quotePrefix="1" applyNumberFormat="1" applyFont="1" applyAlignment="1">
      <alignment vertical="top"/>
    </xf>
    <xf numFmtId="0" fontId="49" fillId="37" borderId="0" xfId="0" applyFont="1" applyFill="1" applyAlignment="1">
      <alignment vertical="top" wrapText="1"/>
    </xf>
    <xf numFmtId="0" fontId="49" fillId="37" borderId="0" xfId="0" applyFont="1" applyFill="1" applyAlignment="1">
      <alignment vertical="top"/>
    </xf>
    <xf numFmtId="0" fontId="52" fillId="37" borderId="0" xfId="0" applyFont="1" applyFill="1" applyAlignment="1">
      <alignment vertical="top" wrapText="1"/>
    </xf>
    <xf numFmtId="0" fontId="4" fillId="37" borderId="0" xfId="0" applyFont="1" applyFill="1"/>
    <xf numFmtId="0" fontId="4" fillId="37" borderId="0" xfId="0" applyFont="1" applyFill="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vertical="top" wrapText="1"/>
    </xf>
    <xf numFmtId="0" fontId="39" fillId="34" borderId="9" xfId="183" applyNumberFormat="1" applyFont="1" applyFill="1" applyBorder="1" applyAlignment="1" applyProtection="1">
      <alignment horizontal="center" vertical="center" wrapText="1"/>
    </xf>
    <xf numFmtId="0" fontId="39" fillId="34" borderId="16" xfId="183" applyNumberFormat="1" applyFont="1" applyFill="1" applyBorder="1" applyAlignment="1" applyProtection="1">
      <alignment horizontal="center" vertical="center" wrapText="1"/>
    </xf>
    <xf numFmtId="0" fontId="39" fillId="34" borderId="10" xfId="183" applyNumberFormat="1" applyFont="1" applyFill="1" applyBorder="1" applyAlignment="1" applyProtection="1">
      <alignment horizontal="center" vertical="center" wrapText="1"/>
    </xf>
    <xf numFmtId="0" fontId="4" fillId="34" borderId="9" xfId="0" applyFont="1" applyFill="1" applyBorder="1" applyAlignment="1">
      <alignment vertical="top" wrapText="1"/>
    </xf>
    <xf numFmtId="0" fontId="4" fillId="34" borderId="16" xfId="0" applyFont="1" applyFill="1" applyBorder="1" applyAlignment="1">
      <alignment vertical="top" wrapText="1"/>
    </xf>
    <xf numFmtId="0" fontId="4" fillId="34" borderId="10" xfId="0" applyFont="1" applyFill="1" applyBorder="1" applyAlignment="1">
      <alignment vertical="top" wrapText="1"/>
    </xf>
    <xf numFmtId="0" fontId="37" fillId="0" borderId="0" xfId="0" applyFont="1" applyAlignment="1">
      <alignment horizontal="left" vertical="top"/>
    </xf>
    <xf numFmtId="0" fontId="4" fillId="0" borderId="0" xfId="0" applyFont="1" applyFill="1" applyAlignment="1">
      <alignment vertical="top"/>
    </xf>
    <xf numFmtId="0" fontId="4" fillId="35" borderId="21" xfId="0" applyFont="1" applyFill="1" applyBorder="1" applyAlignment="1" applyProtection="1">
      <alignment horizontal="center" vertical="center" wrapText="1"/>
      <protection locked="0"/>
    </xf>
    <xf numFmtId="0" fontId="4" fillId="0" borderId="0" xfId="0" quotePrefix="1" applyFont="1" applyAlignment="1">
      <alignment vertical="top"/>
    </xf>
    <xf numFmtId="167" fontId="53" fillId="35" borderId="21" xfId="25686" applyNumberFormat="1" applyFont="1" applyFill="1" applyBorder="1" applyAlignment="1" applyProtection="1">
      <alignment horizontal="right" vertical="center" wrapText="1"/>
      <protection locked="0"/>
    </xf>
    <xf numFmtId="167" fontId="53" fillId="35" borderId="54" xfId="25686" applyNumberFormat="1" applyFont="1" applyFill="1" applyBorder="1" applyAlignment="1" applyProtection="1">
      <alignment horizontal="right" vertical="center" wrapText="1"/>
      <protection locked="0"/>
    </xf>
    <xf numFmtId="167" fontId="53" fillId="36" borderId="29" xfId="25686" applyNumberFormat="1" applyFont="1" applyFill="1" applyBorder="1" applyAlignment="1" applyProtection="1">
      <alignment horizontal="right" vertical="center" wrapText="1"/>
    </xf>
    <xf numFmtId="167" fontId="53" fillId="36" borderId="21" xfId="25686" applyNumberFormat="1" applyFont="1" applyFill="1" applyBorder="1" applyAlignment="1" applyProtection="1">
      <alignment horizontal="right" vertical="center" wrapText="1"/>
    </xf>
    <xf numFmtId="0" fontId="53" fillId="35" borderId="21" xfId="0" applyFont="1" applyFill="1" applyBorder="1" applyAlignment="1" applyProtection="1">
      <alignment horizontal="center" vertical="center"/>
      <protection locked="0"/>
    </xf>
    <xf numFmtId="0" fontId="5" fillId="34" borderId="0" xfId="0" applyFont="1" applyFill="1" applyAlignment="1">
      <alignment horizontal="left" vertical="top"/>
    </xf>
    <xf numFmtId="0" fontId="41" fillId="33" borderId="0" xfId="0" applyFont="1" applyFill="1" applyAlignment="1">
      <alignment horizontal="center" vertical="top"/>
    </xf>
    <xf numFmtId="0" fontId="7" fillId="0" borderId="0" xfId="0" applyFont="1" applyAlignment="1">
      <alignment vertical="top"/>
    </xf>
    <xf numFmtId="0" fontId="4" fillId="0" borderId="0" xfId="0" applyFont="1" applyFill="1" applyAlignment="1">
      <alignment vertical="top"/>
    </xf>
    <xf numFmtId="0" fontId="39" fillId="35" borderId="21" xfId="183" applyNumberFormat="1" applyFont="1" applyFill="1" applyBorder="1" applyAlignment="1" applyProtection="1">
      <alignment horizontal="center" vertical="center" wrapText="1"/>
      <protection locked="0"/>
    </xf>
    <xf numFmtId="0" fontId="5" fillId="34" borderId="7" xfId="0" applyFont="1" applyFill="1" applyBorder="1" applyAlignment="1">
      <alignment horizontal="left" vertical="center" wrapText="1"/>
    </xf>
    <xf numFmtId="0" fontId="4" fillId="0" borderId="0" xfId="0" applyFont="1" applyAlignment="1">
      <alignment horizontal="left"/>
    </xf>
    <xf numFmtId="0" fontId="4" fillId="0" borderId="8" xfId="0" applyFont="1" applyBorder="1" applyAlignment="1">
      <alignment horizontal="left"/>
    </xf>
    <xf numFmtId="1" fontId="39" fillId="35" borderId="21" xfId="25686"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Continuous" vertical="top" wrapText="1"/>
    </xf>
    <xf numFmtId="0" fontId="6" fillId="0" borderId="0" xfId="0" applyFont="1" applyBorder="1" applyAlignment="1" applyProtection="1">
      <alignment horizontal="centerContinuous" vertical="top" wrapText="1"/>
    </xf>
    <xf numFmtId="0" fontId="4" fillId="0" borderId="0" xfId="0" applyFont="1" applyBorder="1" applyAlignment="1" applyProtection="1">
      <alignment horizontal="centerContinuous" vertical="top" wrapText="1"/>
    </xf>
    <xf numFmtId="0" fontId="5" fillId="0" borderId="7" xfId="0" applyFont="1" applyBorder="1" applyAlignment="1" applyProtection="1">
      <alignment horizontal="left" vertical="top" wrapText="1"/>
    </xf>
    <xf numFmtId="0" fontId="4" fillId="34" borderId="7" xfId="0" applyFont="1" applyFill="1" applyBorder="1" applyAlignment="1" applyProtection="1">
      <alignment vertical="top"/>
    </xf>
    <xf numFmtId="0" fontId="4" fillId="34" borderId="0" xfId="0" applyFont="1" applyFill="1" applyAlignment="1" applyProtection="1">
      <alignment vertical="top" wrapText="1"/>
    </xf>
    <xf numFmtId="0" fontId="5" fillId="34" borderId="9" xfId="0" applyFont="1" applyFill="1" applyBorder="1" applyAlignment="1" applyProtection="1">
      <alignment horizontal="left" vertical="center" wrapText="1"/>
    </xf>
    <xf numFmtId="0" fontId="5" fillId="34" borderId="16" xfId="0" applyFont="1" applyFill="1" applyBorder="1" applyAlignment="1" applyProtection="1">
      <alignment horizontal="left" vertical="center" wrapText="1"/>
    </xf>
    <xf numFmtId="167" fontId="39" fillId="34" borderId="16" xfId="25686" applyNumberFormat="1" applyFont="1" applyFill="1" applyBorder="1" applyAlignment="1" applyProtection="1">
      <alignment horizontal="right" vertical="center" wrapText="1"/>
    </xf>
    <xf numFmtId="0" fontId="4" fillId="34" borderId="16" xfId="0" applyFont="1" applyFill="1" applyBorder="1" applyProtection="1"/>
    <xf numFmtId="0" fontId="4" fillId="34" borderId="10" xfId="0" applyFont="1" applyFill="1" applyBorder="1" applyProtection="1"/>
    <xf numFmtId="49" fontId="36" fillId="34" borderId="9" xfId="0" applyNumberFormat="1" applyFont="1" applyFill="1" applyBorder="1" applyAlignment="1" applyProtection="1">
      <alignment horizontal="left" vertical="top" wrapText="1"/>
    </xf>
    <xf numFmtId="49" fontId="36" fillId="34" borderId="16" xfId="0" applyNumberFormat="1" applyFont="1" applyFill="1" applyBorder="1" applyAlignment="1" applyProtection="1">
      <alignment horizontal="left" vertical="top" wrapText="1"/>
    </xf>
    <xf numFmtId="49" fontId="36" fillId="34" borderId="10" xfId="0" applyNumberFormat="1" applyFont="1" applyFill="1" applyBorder="1" applyAlignment="1" applyProtection="1">
      <alignment horizontal="left" vertical="top" wrapText="1"/>
    </xf>
    <xf numFmtId="0" fontId="6" fillId="34" borderId="9" xfId="0" applyFont="1" applyFill="1" applyBorder="1" applyAlignment="1" applyProtection="1">
      <alignment horizontal="left" vertical="top" wrapText="1"/>
    </xf>
    <xf numFmtId="0" fontId="6" fillId="34" borderId="16" xfId="0" applyFont="1" applyFill="1" applyBorder="1" applyAlignment="1" applyProtection="1">
      <alignment horizontal="left" vertical="top" wrapText="1"/>
    </xf>
    <xf numFmtId="0" fontId="6" fillId="34" borderId="10" xfId="0" applyFont="1" applyFill="1" applyBorder="1" applyAlignment="1" applyProtection="1">
      <alignment horizontal="left" vertical="top" wrapText="1"/>
    </xf>
    <xf numFmtId="0" fontId="7" fillId="38" borderId="28" xfId="0" applyFont="1" applyFill="1" applyBorder="1" applyAlignment="1">
      <alignment horizontal="center" vertical="top" wrapText="1"/>
    </xf>
    <xf numFmtId="0" fontId="7" fillId="38" borderId="29" xfId="0" applyFont="1" applyFill="1" applyBorder="1" applyAlignment="1">
      <alignment horizontal="center" vertical="top" wrapText="1"/>
    </xf>
    <xf numFmtId="0" fontId="4" fillId="0" borderId="7" xfId="0" applyFont="1" applyBorder="1" applyAlignment="1" applyProtection="1">
      <alignment wrapText="1"/>
    </xf>
    <xf numFmtId="0" fontId="4" fillId="0" borderId="0" xfId="0" applyFont="1" applyBorder="1" applyAlignment="1" applyProtection="1">
      <alignment wrapText="1"/>
    </xf>
    <xf numFmtId="0" fontId="4" fillId="0" borderId="8" xfId="0" applyFont="1" applyBorder="1" applyAlignment="1" applyProtection="1">
      <alignment wrapText="1"/>
    </xf>
    <xf numFmtId="167" fontId="39" fillId="36" borderId="21" xfId="25686" applyNumberFormat="1" applyFont="1" applyFill="1" applyBorder="1" applyAlignment="1" applyProtection="1">
      <alignment horizontal="right" vertical="center"/>
    </xf>
    <xf numFmtId="167" fontId="39" fillId="41" borderId="55" xfId="25686" applyNumberFormat="1" applyFont="1" applyFill="1" applyBorder="1" applyAlignment="1" applyProtection="1">
      <alignment horizontal="right" vertical="center"/>
      <protection locked="0"/>
    </xf>
    <xf numFmtId="167" fontId="39" fillId="35" borderId="21" xfId="25686" applyNumberFormat="1" applyFont="1" applyFill="1" applyBorder="1" applyAlignment="1" applyProtection="1">
      <alignment horizontal="right" vertical="center"/>
      <protection locked="0"/>
    </xf>
    <xf numFmtId="167" fontId="39" fillId="36" borderId="52" xfId="25686" applyNumberFormat="1" applyFont="1" applyFill="1" applyBorder="1" applyAlignment="1" applyProtection="1">
      <alignment horizontal="right" vertical="center"/>
    </xf>
    <xf numFmtId="167" fontId="39" fillId="35" borderId="54" xfId="25686" applyNumberFormat="1" applyFont="1" applyFill="1" applyBorder="1" applyAlignment="1" applyProtection="1">
      <alignment horizontal="right" vertical="center"/>
      <protection locked="0"/>
    </xf>
    <xf numFmtId="167" fontId="39" fillId="35" borderId="29" xfId="25686" applyNumberFormat="1" applyFont="1" applyFill="1" applyBorder="1" applyAlignment="1" applyProtection="1">
      <alignment horizontal="right" vertical="center"/>
      <protection locked="0"/>
    </xf>
    <xf numFmtId="1" fontId="39" fillId="36" borderId="21" xfId="183" applyNumberFormat="1" applyFont="1" applyFill="1" applyBorder="1" applyAlignment="1" applyProtection="1">
      <alignment horizontal="center" vertical="top"/>
    </xf>
    <xf numFmtId="11" fontId="39" fillId="36" borderId="21" xfId="183" applyNumberFormat="1" applyFont="1" applyFill="1" applyBorder="1" applyAlignment="1" applyProtection="1">
      <alignment horizontal="center" vertical="top"/>
    </xf>
    <xf numFmtId="0" fontId="4" fillId="0" borderId="0" xfId="0" applyFont="1" applyAlignment="1"/>
    <xf numFmtId="0" fontId="4" fillId="0" borderId="8" xfId="0" applyFont="1" applyBorder="1" applyAlignment="1">
      <alignment vertical="top" wrapText="1"/>
    </xf>
    <xf numFmtId="0" fontId="7" fillId="0" borderId="0" xfId="0" applyFont="1" applyBorder="1" applyAlignment="1">
      <alignment horizontal="center" vertical="center"/>
    </xf>
    <xf numFmtId="0" fontId="7" fillId="0" borderId="0" xfId="0" applyFont="1" applyBorder="1" applyAlignment="1">
      <alignment vertical="top"/>
    </xf>
    <xf numFmtId="0" fontId="4" fillId="0" borderId="0" xfId="0" applyFont="1" applyAlignment="1">
      <alignment vertical="top" wrapText="1"/>
    </xf>
    <xf numFmtId="0" fontId="4" fillId="0" borderId="8"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wrapText="1"/>
    </xf>
    <xf numFmtId="0" fontId="4" fillId="0" borderId="0" xfId="0" applyFont="1" applyAlignment="1">
      <alignment vertical="center"/>
    </xf>
    <xf numFmtId="0" fontId="4" fillId="0" borderId="0" xfId="0" applyFont="1" applyAlignment="1"/>
    <xf numFmtId="0" fontId="4" fillId="0" borderId="0" xfId="0" applyFont="1" applyFill="1"/>
    <xf numFmtId="0" fontId="5" fillId="34" borderId="7" xfId="0" applyFont="1" applyFill="1" applyBorder="1" applyAlignment="1">
      <alignment horizontal="left" vertical="top" wrapText="1"/>
    </xf>
    <xf numFmtId="0" fontId="7" fillId="38" borderId="21" xfId="0" applyFont="1" applyFill="1" applyBorder="1" applyAlignment="1">
      <alignment horizontal="center" vertical="center" wrapText="1"/>
    </xf>
    <xf numFmtId="0" fontId="2" fillId="34" borderId="0" xfId="0" applyFont="1" applyFill="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15" fontId="4" fillId="0" borderId="0" xfId="0" applyNumberFormat="1" applyFont="1" applyAlignment="1">
      <alignment vertical="top" wrapText="1"/>
    </xf>
    <xf numFmtId="15" fontId="4" fillId="0" borderId="0" xfId="0" quotePrefix="1" applyNumberFormat="1" applyFont="1" applyAlignment="1">
      <alignmen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5" fillId="0" borderId="7" xfId="0" applyFont="1" applyBorder="1" applyAlignment="1">
      <alignment vertical="top" wrapText="1"/>
    </xf>
    <xf numFmtId="0" fontId="41" fillId="33" borderId="0" xfId="0" applyFont="1" applyFill="1" applyAlignment="1">
      <alignment horizontal="left" vertical="top" wrapText="1"/>
    </xf>
    <xf numFmtId="0" fontId="4" fillId="0" borderId="0" xfId="0" applyFont="1" applyAlignment="1">
      <alignment horizontal="left"/>
    </xf>
    <xf numFmtId="0" fontId="4" fillId="0" borderId="8" xfId="0" applyFont="1" applyBorder="1" applyAlignment="1">
      <alignment horizontal="left"/>
    </xf>
    <xf numFmtId="0" fontId="5" fillId="0" borderId="0" xfId="0" applyFont="1" applyBorder="1" applyAlignment="1">
      <alignment vertical="center" wrapText="1"/>
    </xf>
    <xf numFmtId="0" fontId="5" fillId="0" borderId="8" xfId="0" applyFont="1" applyBorder="1" applyAlignment="1">
      <alignment vertical="center" wrapText="1"/>
    </xf>
    <xf numFmtId="167" fontId="40" fillId="36" borderId="49" xfId="25686" applyNumberFormat="1" applyFont="1" applyFill="1" applyBorder="1" applyAlignment="1" applyProtection="1">
      <alignment horizontal="right" vertical="center" wrapText="1"/>
    </xf>
    <xf numFmtId="0" fontId="6" fillId="34" borderId="0" xfId="0" applyFont="1" applyFill="1" applyAlignment="1">
      <alignment horizontal="left" vertical="top"/>
    </xf>
    <xf numFmtId="0" fontId="5" fillId="34" borderId="7" xfId="0" applyFont="1" applyFill="1" applyBorder="1" applyAlignment="1" applyProtection="1">
      <alignment horizontal="left" vertical="center" wrapText="1"/>
    </xf>
    <xf numFmtId="0" fontId="5" fillId="34" borderId="0" xfId="0" applyFont="1" applyFill="1" applyBorder="1" applyAlignment="1" applyProtection="1">
      <alignment horizontal="left" vertical="center" wrapText="1"/>
    </xf>
    <xf numFmtId="0" fontId="5" fillId="34" borderId="0" xfId="0" applyFont="1" applyFill="1" applyBorder="1" applyAlignment="1" applyProtection="1">
      <alignment horizontal="right" vertical="center" wrapText="1" indent="1"/>
    </xf>
    <xf numFmtId="167" fontId="39" fillId="34" borderId="0" xfId="25686" applyNumberFormat="1" applyFont="1" applyFill="1" applyBorder="1" applyAlignment="1" applyProtection="1">
      <alignment horizontal="right" vertical="center" wrapText="1"/>
    </xf>
    <xf numFmtId="0" fontId="4" fillId="34" borderId="0" xfId="0" applyFont="1" applyFill="1" applyBorder="1" applyProtection="1"/>
    <xf numFmtId="0" fontId="4" fillId="34" borderId="8" xfId="0" applyFont="1" applyFill="1" applyBorder="1" applyProtection="1"/>
    <xf numFmtId="0" fontId="4" fillId="0" borderId="0" xfId="0" applyFont="1" applyAlignment="1"/>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35" borderId="28" xfId="0" applyFont="1" applyFill="1" applyBorder="1" applyAlignment="1" applyProtection="1">
      <alignment horizontal="center" vertical="center" wrapText="1"/>
      <protection locked="0"/>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5" fillId="0" borderId="7" xfId="0" applyFont="1" applyBorder="1" applyAlignment="1">
      <alignment horizontal="left" vertical="top" wrapText="1"/>
    </xf>
    <xf numFmtId="0" fontId="4" fillId="0" borderId="0" xfId="0" applyFont="1" applyFill="1" applyAlignment="1">
      <alignment vertical="top"/>
    </xf>
    <xf numFmtId="0" fontId="41" fillId="33" borderId="0" xfId="0" applyFont="1" applyFill="1" applyAlignment="1">
      <alignment horizontal="center" vertical="top"/>
    </xf>
    <xf numFmtId="0" fontId="41" fillId="33" borderId="0" xfId="0" applyFont="1" applyFill="1" applyAlignment="1">
      <alignment horizontal="left" vertical="top" wrapText="1"/>
    </xf>
    <xf numFmtId="0" fontId="4" fillId="0" borderId="0" xfId="0" applyFont="1" applyAlignment="1">
      <alignment horizontal="left"/>
    </xf>
    <xf numFmtId="0" fontId="4" fillId="0" borderId="8" xfId="0" applyFont="1" applyBorder="1" applyAlignment="1">
      <alignment horizontal="left"/>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8" xfId="0" applyFont="1" applyBorder="1" applyAlignment="1">
      <alignment horizontal="lef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 fillId="0" borderId="7" xfId="0" applyFont="1" applyFill="1" applyBorder="1" applyAlignment="1">
      <alignment horizontal="right" vertical="center"/>
    </xf>
    <xf numFmtId="0" fontId="4" fillId="0" borderId="0" xfId="0" applyFont="1" applyFill="1" applyBorder="1" applyAlignment="1">
      <alignment horizontal="right" vertical="center"/>
    </xf>
    <xf numFmtId="11" fontId="39" fillId="0" borderId="24" xfId="183" applyNumberFormat="1" applyFont="1" applyFill="1" applyBorder="1" applyAlignment="1" applyProtection="1">
      <alignment horizontal="center" vertical="top"/>
    </xf>
    <xf numFmtId="0" fontId="4" fillId="0" borderId="0" xfId="0" applyFont="1" applyFill="1" applyBorder="1"/>
    <xf numFmtId="0" fontId="4" fillId="0" borderId="8" xfId="0" applyFont="1" applyFill="1" applyBorder="1"/>
    <xf numFmtId="0" fontId="4" fillId="0" borderId="0" xfId="0" applyFont="1" applyFill="1" applyAlignment="1">
      <alignment horizontal="left" vertical="top"/>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42" borderId="0" xfId="0" applyFill="1"/>
    <xf numFmtId="0" fontId="59" fillId="0" borderId="0" xfId="0" applyFont="1"/>
    <xf numFmtId="0" fontId="60" fillId="43" borderId="0" xfId="0" applyFont="1" applyFill="1" applyAlignment="1">
      <alignment vertical="center"/>
    </xf>
    <xf numFmtId="167" fontId="60" fillId="43" borderId="0" xfId="25688" applyNumberFormat="1" applyFont="1" applyFill="1" applyBorder="1" applyAlignment="1">
      <alignment vertical="center"/>
    </xf>
    <xf numFmtId="167" fontId="60" fillId="43" borderId="0" xfId="25688" applyNumberFormat="1" applyFont="1" applyFill="1" applyBorder="1" applyAlignment="1">
      <alignment horizontal="left" vertical="center"/>
    </xf>
    <xf numFmtId="0" fontId="60" fillId="43" borderId="0" xfId="0" applyFont="1" applyFill="1" applyAlignment="1">
      <alignment horizontal="center" vertical="center"/>
    </xf>
    <xf numFmtId="0" fontId="60" fillId="0" borderId="0" xfId="0" applyFont="1" applyAlignment="1">
      <alignment horizontal="center"/>
    </xf>
    <xf numFmtId="0" fontId="10" fillId="0" borderId="0" xfId="0" applyFont="1"/>
    <xf numFmtId="0" fontId="61" fillId="0" borderId="0" xfId="25689" applyFont="1"/>
    <xf numFmtId="167" fontId="10" fillId="0" borderId="0" xfId="25688" applyNumberFormat="1" applyFont="1" applyFill="1" applyBorder="1"/>
    <xf numFmtId="6" fontId="10" fillId="0" borderId="0" xfId="0" applyNumberFormat="1" applyFont="1"/>
    <xf numFmtId="167" fontId="10" fillId="0" borderId="0" xfId="25688" applyNumberFormat="1" applyFont="1" applyFill="1" applyBorder="1" applyAlignment="1">
      <alignment horizontal="left"/>
    </xf>
    <xf numFmtId="0" fontId="0" fillId="0" borderId="8" xfId="0" applyBorder="1"/>
    <xf numFmtId="1" fontId="10" fillId="0" borderId="0" xfId="0" applyNumberFormat="1" applyFont="1" applyAlignment="1">
      <alignment horizontal="center"/>
    </xf>
    <xf numFmtId="1" fontId="10" fillId="0" borderId="8" xfId="0" applyNumberFormat="1" applyFont="1" applyBorder="1" applyAlignment="1">
      <alignment horizontal="center"/>
    </xf>
    <xf numFmtId="0" fontId="9" fillId="44" borderId="0" xfId="0" applyFont="1" applyFill="1"/>
    <xf numFmtId="167" fontId="9" fillId="44" borderId="0" xfId="25688" applyNumberFormat="1" applyFont="1" applyFill="1" applyBorder="1"/>
    <xf numFmtId="167" fontId="10" fillId="44" borderId="0" xfId="25688" applyNumberFormat="1" applyFont="1" applyFill="1" applyBorder="1"/>
    <xf numFmtId="6" fontId="9" fillId="44" borderId="0" xfId="0" applyNumberFormat="1" applyFont="1" applyFill="1"/>
    <xf numFmtId="167" fontId="9" fillId="44" borderId="0" xfId="25688" applyNumberFormat="1" applyFont="1" applyFill="1" applyBorder="1" applyAlignment="1">
      <alignment horizontal="left"/>
    </xf>
    <xf numFmtId="0" fontId="0" fillId="44" borderId="8" xfId="0" applyFill="1" applyBorder="1"/>
    <xf numFmtId="1" fontId="9" fillId="44" borderId="0" xfId="0" applyNumberFormat="1" applyFont="1" applyFill="1" applyAlignment="1">
      <alignment horizontal="center"/>
    </xf>
    <xf numFmtId="1" fontId="9" fillId="44" borderId="8" xfId="0" applyNumberFormat="1" applyFont="1" applyFill="1" applyBorder="1" applyAlignment="1">
      <alignment horizontal="center"/>
    </xf>
    <xf numFmtId="0" fontId="9" fillId="0" borderId="0" xfId="0" applyFont="1"/>
    <xf numFmtId="167" fontId="9" fillId="0" borderId="0" xfId="25688" applyNumberFormat="1" applyFont="1" applyFill="1" applyBorder="1"/>
    <xf numFmtId="6" fontId="9" fillId="0" borderId="0" xfId="0" applyNumberFormat="1" applyFont="1"/>
    <xf numFmtId="167" fontId="9" fillId="0" borderId="0" xfId="25688" applyNumberFormat="1" applyFont="1" applyFill="1" applyBorder="1" applyAlignment="1">
      <alignment horizontal="left"/>
    </xf>
    <xf numFmtId="1" fontId="9" fillId="0" borderId="0" xfId="0" applyNumberFormat="1" applyFont="1" applyAlignment="1">
      <alignment horizontal="center"/>
    </xf>
    <xf numFmtId="1" fontId="9" fillId="0" borderId="8" xfId="0" applyNumberFormat="1" applyFont="1" applyBorder="1" applyAlignment="1">
      <alignment horizontal="center"/>
    </xf>
    <xf numFmtId="0" fontId="10" fillId="44" borderId="0" xfId="0" applyFont="1" applyFill="1"/>
    <xf numFmtId="0" fontId="61" fillId="44" borderId="0" xfId="25689" applyFont="1" applyFill="1"/>
    <xf numFmtId="6" fontId="10" fillId="44" borderId="0" xfId="0" applyNumberFormat="1" applyFont="1" applyFill="1"/>
    <xf numFmtId="0" fontId="59" fillId="44" borderId="8" xfId="0" applyFont="1" applyFill="1" applyBorder="1"/>
    <xf numFmtId="1" fontId="10" fillId="44" borderId="0" xfId="0" applyNumberFormat="1" applyFont="1" applyFill="1" applyAlignment="1">
      <alignment horizontal="center"/>
    </xf>
    <xf numFmtId="1" fontId="10" fillId="44" borderId="8" xfId="0" applyNumberFormat="1" applyFont="1" applyFill="1" applyBorder="1" applyAlignment="1">
      <alignment horizontal="center"/>
    </xf>
    <xf numFmtId="0" fontId="62" fillId="43" borderId="9" xfId="25689" applyFont="1" applyFill="1" applyBorder="1" applyAlignment="1">
      <alignment wrapText="1"/>
    </xf>
    <xf numFmtId="0" fontId="62" fillId="43" borderId="16" xfId="25689" applyFont="1" applyFill="1" applyBorder="1" applyAlignment="1">
      <alignment wrapText="1"/>
    </xf>
    <xf numFmtId="0" fontId="62" fillId="43" borderId="15" xfId="25689" applyFont="1" applyFill="1" applyBorder="1" applyAlignment="1">
      <alignment wrapText="1"/>
    </xf>
    <xf numFmtId="0" fontId="63" fillId="43" borderId="15" xfId="25689" applyFont="1" applyFill="1" applyBorder="1"/>
    <xf numFmtId="0" fontId="64" fillId="43" borderId="15" xfId="0" applyFont="1" applyFill="1" applyBorder="1"/>
    <xf numFmtId="0" fontId="62" fillId="43" borderId="15" xfId="25689" applyFont="1" applyFill="1" applyBorder="1" applyAlignment="1">
      <alignment horizontal="center" wrapText="1"/>
    </xf>
    <xf numFmtId="168" fontId="65" fillId="43" borderId="0" xfId="25690" applyNumberFormat="1" applyFont="1" applyFill="1" applyAlignment="1">
      <alignment horizontal="left" wrapText="1"/>
    </xf>
    <xf numFmtId="168" fontId="65" fillId="43" borderId="15" xfId="25690" applyNumberFormat="1" applyFont="1" applyFill="1" applyBorder="1" applyAlignment="1">
      <alignment horizontal="left" wrapText="1"/>
    </xf>
    <xf numFmtId="43" fontId="65" fillId="43" borderId="15" xfId="25690" applyNumberFormat="1" applyFont="1" applyFill="1" applyBorder="1" applyAlignment="1">
      <alignment horizontal="left" wrapText="1"/>
    </xf>
    <xf numFmtId="43" fontId="65" fillId="43" borderId="12" xfId="25690" applyNumberFormat="1" applyFont="1" applyFill="1" applyBorder="1" applyAlignment="1">
      <alignment horizontal="left" wrapText="1"/>
    </xf>
    <xf numFmtId="0" fontId="62" fillId="0" borderId="0" xfId="25689" applyFont="1" applyAlignment="1">
      <alignment wrapText="1"/>
    </xf>
    <xf numFmtId="0" fontId="63" fillId="0" borderId="0" xfId="25689" applyFont="1"/>
    <xf numFmtId="0" fontId="64" fillId="0" borderId="0" xfId="0" applyFont="1"/>
    <xf numFmtId="0" fontId="62" fillId="0" borderId="0" xfId="25689" applyFont="1" applyAlignment="1">
      <alignment horizontal="center" wrapText="1"/>
    </xf>
    <xf numFmtId="168" fontId="65" fillId="0" borderId="0" xfId="25690" applyNumberFormat="1" applyFont="1" applyAlignment="1">
      <alignment horizontal="left" wrapText="1"/>
    </xf>
    <xf numFmtId="43" fontId="65" fillId="0" borderId="0" xfId="25690" applyNumberFormat="1" applyFont="1" applyAlignment="1">
      <alignment horizontal="left" wrapText="1"/>
    </xf>
    <xf numFmtId="0" fontId="66" fillId="0" borderId="0" xfId="25689" applyFont="1"/>
    <xf numFmtId="0" fontId="67" fillId="0" borderId="0" xfId="25689" applyFont="1"/>
    <xf numFmtId="6" fontId="66" fillId="0" borderId="0" xfId="25689" applyNumberFormat="1" applyFont="1"/>
    <xf numFmtId="0" fontId="66" fillId="45" borderId="0" xfId="25689" applyFont="1" applyFill="1"/>
    <xf numFmtId="0" fontId="66" fillId="0" borderId="0" xfId="25689" applyFont="1" applyAlignment="1">
      <alignment horizontal="center"/>
    </xf>
    <xf numFmtId="0" fontId="66" fillId="0" borderId="0" xfId="25689" applyFont="1" applyAlignment="1">
      <alignment horizontal="left"/>
    </xf>
    <xf numFmtId="168" fontId="66" fillId="0" borderId="0" xfId="25689" applyNumberFormat="1" applyFont="1" applyAlignment="1">
      <alignment wrapText="1"/>
    </xf>
    <xf numFmtId="167" fontId="10" fillId="0" borderId="8" xfId="25688" applyNumberFormat="1" applyFont="1" applyFill="1" applyBorder="1"/>
    <xf numFmtId="169" fontId="59" fillId="0" borderId="59" xfId="0" applyNumberFormat="1" applyFont="1" applyBorder="1"/>
    <xf numFmtId="169" fontId="59" fillId="0" borderId="17" xfId="0" applyNumberFormat="1" applyFont="1" applyBorder="1"/>
    <xf numFmtId="0" fontId="68" fillId="0" borderId="0" xfId="25689" applyFont="1"/>
    <xf numFmtId="0" fontId="57" fillId="0" borderId="0" xfId="25689" applyFont="1"/>
    <xf numFmtId="6" fontId="68" fillId="0" borderId="0" xfId="25689" applyNumberFormat="1" applyFont="1"/>
    <xf numFmtId="0" fontId="68" fillId="45" borderId="0" xfId="25689" applyFont="1" applyFill="1"/>
    <xf numFmtId="0" fontId="68" fillId="0" borderId="0" xfId="25689" applyFont="1" applyAlignment="1">
      <alignment horizontal="center"/>
    </xf>
    <xf numFmtId="0" fontId="68" fillId="0" borderId="0" xfId="25689" applyFont="1" applyAlignment="1">
      <alignment horizontal="left"/>
    </xf>
    <xf numFmtId="168" fontId="68" fillId="0" borderId="0" xfId="25689" applyNumberFormat="1" applyFont="1" applyAlignment="1">
      <alignment wrapText="1"/>
    </xf>
    <xf numFmtId="167" fontId="9" fillId="0" borderId="8" xfId="25688" applyNumberFormat="1" applyFont="1" applyFill="1" applyBorder="1"/>
    <xf numFmtId="169" fontId="0" fillId="0" borderId="60" xfId="0" applyNumberFormat="1" applyBorder="1"/>
    <xf numFmtId="169" fontId="0" fillId="0" borderId="0" xfId="0" applyNumberFormat="1"/>
    <xf numFmtId="168" fontId="68" fillId="0" borderId="0" xfId="25689" applyNumberFormat="1" applyFont="1"/>
    <xf numFmtId="0" fontId="61" fillId="0" borderId="0" xfId="0" applyFont="1"/>
    <xf numFmtId="169" fontId="59" fillId="0" borderId="60" xfId="0" applyNumberFormat="1" applyFont="1" applyBorder="1"/>
    <xf numFmtId="169" fontId="59" fillId="0" borderId="0" xfId="0" applyNumberFormat="1" applyFont="1"/>
    <xf numFmtId="0" fontId="69" fillId="0" borderId="0" xfId="0" applyFont="1"/>
    <xf numFmtId="167" fontId="66" fillId="0" borderId="0" xfId="25689" applyNumberFormat="1" applyFont="1"/>
    <xf numFmtId="0" fontId="66" fillId="0" borderId="0" xfId="0" applyFont="1"/>
    <xf numFmtId="167" fontId="68" fillId="0" borderId="0" xfId="25689" applyNumberFormat="1" applyFont="1"/>
    <xf numFmtId="0" fontId="68" fillId="0" borderId="0" xfId="0" applyFont="1"/>
    <xf numFmtId="0" fontId="69" fillId="0" borderId="0" xfId="25689" applyFont="1"/>
    <xf numFmtId="168" fontId="69" fillId="0" borderId="68" xfId="25688" applyNumberFormat="1" applyFont="1" applyFill="1" applyBorder="1"/>
    <xf numFmtId="168" fontId="69" fillId="0" borderId="64" xfId="25688" applyNumberFormat="1" applyFont="1" applyFill="1" applyBorder="1"/>
    <xf numFmtId="168" fontId="69" fillId="0" borderId="65" xfId="25688" applyNumberFormat="1" applyFont="1" applyFill="1" applyBorder="1"/>
    <xf numFmtId="0" fontId="57" fillId="0" borderId="69" xfId="0" applyFont="1" applyBorder="1"/>
    <xf numFmtId="0" fontId="57" fillId="0" borderId="64" xfId="0" applyFont="1" applyBorder="1"/>
    <xf numFmtId="168" fontId="67" fillId="0" borderId="64" xfId="25692" applyNumberFormat="1" applyFont="1" applyFill="1" applyBorder="1"/>
    <xf numFmtId="168" fontId="67" fillId="0" borderId="65" xfId="25692" applyNumberFormat="1" applyFont="1" applyFill="1" applyBorder="1"/>
    <xf numFmtId="0" fontId="57" fillId="0" borderId="60" xfId="0" applyFont="1" applyBorder="1"/>
    <xf numFmtId="0" fontId="57" fillId="0" borderId="0" xfId="0" applyFont="1"/>
    <xf numFmtId="168" fontId="67" fillId="0" borderId="0" xfId="25692" applyNumberFormat="1" applyFont="1" applyFill="1" applyBorder="1"/>
    <xf numFmtId="168" fontId="67" fillId="0" borderId="70" xfId="25692" applyNumberFormat="1" applyFont="1" applyFill="1" applyBorder="1"/>
    <xf numFmtId="168" fontId="67" fillId="0" borderId="0" xfId="25692" applyNumberFormat="1" applyFont="1" applyBorder="1"/>
    <xf numFmtId="168" fontId="67" fillId="0" borderId="70" xfId="25692" applyNumberFormat="1" applyFont="1" applyBorder="1"/>
    <xf numFmtId="0" fontId="57" fillId="0" borderId="71" xfId="0" applyFont="1" applyBorder="1"/>
    <xf numFmtId="0" fontId="57" fillId="0" borderId="66" xfId="0" applyFont="1" applyBorder="1"/>
    <xf numFmtId="168" fontId="67" fillId="0" borderId="66" xfId="25692" applyNumberFormat="1" applyFont="1" applyBorder="1"/>
    <xf numFmtId="168" fontId="67" fillId="0" borderId="67" xfId="25692" applyNumberFormat="1" applyFont="1" applyBorder="1"/>
    <xf numFmtId="168" fontId="69" fillId="0" borderId="0" xfId="25688" applyNumberFormat="1" applyFont="1" applyFill="1" applyBorder="1"/>
    <xf numFmtId="0" fontId="63" fillId="33" borderId="0" xfId="0" applyFont="1" applyFill="1" applyAlignment="1">
      <alignment vertical="top"/>
    </xf>
    <xf numFmtId="0" fontId="63" fillId="33" borderId="0" xfId="0" applyFont="1" applyFill="1" applyAlignment="1">
      <alignment vertical="top" wrapText="1"/>
    </xf>
    <xf numFmtId="49" fontId="0" fillId="0" borderId="0" xfId="0" applyNumberFormat="1"/>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4" fillId="37" borderId="0" xfId="0" applyFont="1" applyFill="1" applyAlignment="1">
      <alignment horizontal="center" vertical="top" wrapText="1"/>
    </xf>
    <xf numFmtId="0" fontId="46" fillId="0" borderId="7" xfId="25687" applyBorder="1" applyAlignment="1" applyProtection="1">
      <alignment horizontal="left" vertical="top" wrapText="1"/>
      <protection locked="0"/>
    </xf>
    <xf numFmtId="0" fontId="46" fillId="0" borderId="0" xfId="25687" applyBorder="1" applyAlignment="1" applyProtection="1">
      <alignment horizontal="left" vertical="top" wrapText="1"/>
      <protection locked="0"/>
    </xf>
    <xf numFmtId="0" fontId="46" fillId="0" borderId="8" xfId="25687" applyBorder="1" applyAlignment="1" applyProtection="1">
      <alignment horizontal="left" vertical="top" wrapText="1"/>
      <protection locked="0"/>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4" fillId="0" borderId="7"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41" fillId="33" borderId="7"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39" fillId="35" borderId="28" xfId="183" applyNumberFormat="1" applyFont="1" applyFill="1" applyBorder="1" applyAlignment="1" applyProtection="1">
      <alignment horizontal="center" vertical="center" wrapText="1"/>
      <protection locked="0"/>
    </xf>
    <xf numFmtId="0" fontId="39" fillId="35" borderId="29" xfId="183" applyNumberFormat="1" applyFont="1" applyFill="1" applyBorder="1" applyAlignment="1" applyProtection="1">
      <alignment horizontal="center" vertical="center" wrapText="1"/>
      <protection locked="0"/>
    </xf>
    <xf numFmtId="0" fontId="4" fillId="0" borderId="7" xfId="0" applyFont="1" applyBorder="1" applyAlignment="1">
      <alignment horizontal="right" vertical="center" indent="1"/>
    </xf>
    <xf numFmtId="0" fontId="4" fillId="0" borderId="33" xfId="0" applyFont="1" applyBorder="1" applyAlignment="1">
      <alignment horizontal="right" vertical="center" indent="1"/>
    </xf>
    <xf numFmtId="0" fontId="5" fillId="0" borderId="38" xfId="0" applyFont="1" applyBorder="1" applyAlignment="1">
      <alignment horizontal="left" vertical="center" wrapText="1"/>
    </xf>
    <xf numFmtId="0" fontId="5" fillId="0" borderId="27"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9"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6" fillId="0" borderId="7" xfId="0" applyFont="1" applyBorder="1" applyAlignment="1">
      <alignment horizontal="right" vertical="center" indent="1"/>
    </xf>
    <xf numFmtId="0" fontId="6" fillId="0" borderId="0" xfId="0" applyFont="1" applyBorder="1" applyAlignment="1">
      <alignment horizontal="right" vertical="center" indent="1"/>
    </xf>
    <xf numFmtId="0" fontId="6" fillId="0" borderId="33" xfId="0" applyFont="1" applyBorder="1" applyAlignment="1">
      <alignment horizontal="right" vertical="center" indent="1"/>
    </xf>
    <xf numFmtId="14" fontId="39" fillId="35" borderId="30" xfId="183" applyNumberFormat="1" applyFont="1" applyFill="1" applyBorder="1" applyAlignment="1" applyProtection="1">
      <alignment horizontal="left" vertical="center" wrapText="1"/>
      <protection locked="0"/>
    </xf>
    <xf numFmtId="0" fontId="39" fillId="35" borderId="27" xfId="183" applyNumberFormat="1" applyFont="1" applyFill="1" applyBorder="1" applyAlignment="1" applyProtection="1">
      <alignment horizontal="left" vertical="center" wrapText="1"/>
      <protection locked="0"/>
    </xf>
    <xf numFmtId="0" fontId="39" fillId="35" borderId="40" xfId="183" applyNumberFormat="1" applyFont="1" applyFill="1" applyBorder="1" applyAlignment="1" applyProtection="1">
      <alignment horizontal="left" vertical="center" wrapText="1"/>
      <protection locked="0"/>
    </xf>
    <xf numFmtId="0" fontId="39" fillId="35" borderId="34" xfId="183" applyNumberFormat="1" applyFont="1" applyFill="1" applyBorder="1" applyAlignment="1" applyProtection="1">
      <alignment horizontal="left" vertical="center" wrapText="1"/>
      <protection locked="0"/>
    </xf>
    <xf numFmtId="0" fontId="39" fillId="35" borderId="35" xfId="183" applyNumberFormat="1" applyFont="1" applyFill="1" applyBorder="1" applyAlignment="1" applyProtection="1">
      <alignment horizontal="left" vertical="center" wrapText="1"/>
      <protection locked="0"/>
    </xf>
    <xf numFmtId="0" fontId="39" fillId="35" borderId="41" xfId="183" applyNumberFormat="1" applyFont="1" applyFill="1" applyBorder="1" applyAlignment="1" applyProtection="1">
      <alignment horizontal="left" vertical="center" wrapText="1"/>
      <protection locked="0"/>
    </xf>
    <xf numFmtId="0" fontId="4" fillId="0" borderId="0" xfId="0" applyFont="1" applyBorder="1" applyAlignment="1"/>
    <xf numFmtId="0" fontId="4" fillId="0" borderId="0" xfId="0" applyFont="1" applyAlignment="1"/>
    <xf numFmtId="0" fontId="4" fillId="0" borderId="8" xfId="0" applyFont="1" applyBorder="1" applyAlignment="1"/>
    <xf numFmtId="0" fontId="5" fillId="0" borderId="42" xfId="0" applyFont="1" applyBorder="1" applyAlignment="1">
      <alignment horizontal="left" vertical="center" wrapText="1"/>
    </xf>
    <xf numFmtId="0" fontId="5" fillId="0" borderId="28" xfId="0" applyFont="1" applyBorder="1" applyAlignment="1">
      <alignment horizontal="left" vertical="center" wrapText="1"/>
    </xf>
    <xf numFmtId="0" fontId="5" fillId="0" borderId="44" xfId="0" applyFont="1" applyBorder="1" applyAlignment="1">
      <alignment horizontal="left" vertical="center" wrapText="1"/>
    </xf>
    <xf numFmtId="0" fontId="5" fillId="0" borderId="37"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39" fillId="35" borderId="28" xfId="183" applyNumberFormat="1" applyFont="1" applyFill="1" applyBorder="1" applyAlignment="1" applyProtection="1">
      <alignment horizontal="left" vertical="center" wrapText="1"/>
      <protection locked="0"/>
    </xf>
    <xf numFmtId="0" fontId="39" fillId="35" borderId="43"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45" xfId="183" applyNumberFormat="1" applyFont="1" applyFill="1" applyBorder="1" applyAlignment="1" applyProtection="1">
      <alignment horizontal="left" vertical="center" wrapText="1"/>
      <protection locked="0"/>
    </xf>
    <xf numFmtId="0" fontId="39" fillId="35" borderId="29" xfId="183" applyNumberFormat="1" applyFont="1" applyFill="1" applyBorder="1" applyAlignment="1" applyProtection="1">
      <alignment horizontal="left" vertical="center" wrapText="1"/>
      <protection locked="0"/>
    </xf>
    <xf numFmtId="0" fontId="39" fillId="35" borderId="47" xfId="183" applyNumberFormat="1" applyFont="1" applyFill="1" applyBorder="1" applyAlignment="1" applyProtection="1">
      <alignment horizontal="left" vertical="center" wrapText="1"/>
      <protection locked="0"/>
    </xf>
    <xf numFmtId="0" fontId="39" fillId="35" borderId="30" xfId="183" applyNumberFormat="1" applyFont="1" applyFill="1" applyBorder="1" applyAlignment="1" applyProtection="1">
      <alignment horizontal="left" vertical="center" wrapText="1"/>
      <protection locked="0"/>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41" fillId="33" borderId="13" xfId="0" applyFont="1" applyFill="1" applyBorder="1" applyAlignment="1">
      <alignment horizontal="center" vertical="top" wrapText="1"/>
    </xf>
    <xf numFmtId="0" fontId="50" fillId="38" borderId="30" xfId="0" applyFont="1" applyFill="1" applyBorder="1" applyAlignment="1">
      <alignment horizontal="center" vertical="center" wrapText="1"/>
    </xf>
    <xf numFmtId="0" fontId="50" fillId="38" borderId="27" xfId="0" applyFont="1" applyFill="1" applyBorder="1" applyAlignment="1">
      <alignment horizontal="center" vertical="center" wrapText="1"/>
    </xf>
    <xf numFmtId="0" fontId="50" fillId="38" borderId="31" xfId="0" applyFont="1" applyFill="1" applyBorder="1" applyAlignment="1">
      <alignment horizontal="center" vertical="center" wrapText="1"/>
    </xf>
    <xf numFmtId="0" fontId="50" fillId="38" borderId="34" xfId="0" applyFont="1" applyFill="1" applyBorder="1" applyAlignment="1">
      <alignment horizontal="center" vertical="center" wrapText="1"/>
    </xf>
    <xf numFmtId="0" fontId="50" fillId="38" borderId="35" xfId="0" applyFont="1" applyFill="1" applyBorder="1" applyAlignment="1">
      <alignment horizontal="center" vertical="center" wrapText="1"/>
    </xf>
    <xf numFmtId="0" fontId="50" fillId="38" borderId="36" xfId="0" applyFont="1" applyFill="1" applyBorder="1" applyAlignment="1">
      <alignment horizontal="center" vertical="center" wrapText="1"/>
    </xf>
    <xf numFmtId="0" fontId="54" fillId="34" borderId="0" xfId="0" applyFont="1" applyFill="1" applyAlignment="1">
      <alignment horizontal="left" vertical="top" wrapText="1"/>
    </xf>
    <xf numFmtId="0" fontId="5" fillId="38" borderId="30" xfId="0" applyFont="1" applyFill="1" applyBorder="1" applyAlignment="1">
      <alignment horizontal="left" vertical="center" wrapText="1"/>
    </xf>
    <xf numFmtId="0" fontId="5" fillId="38" borderId="27" xfId="0" applyFont="1" applyFill="1" applyBorder="1" applyAlignment="1">
      <alignment horizontal="left" vertical="center" wrapText="1"/>
    </xf>
    <xf numFmtId="0" fontId="5" fillId="38" borderId="31" xfId="0" applyFont="1" applyFill="1" applyBorder="1" applyAlignment="1">
      <alignment horizontal="left" vertical="center" wrapText="1"/>
    </xf>
    <xf numFmtId="0" fontId="5" fillId="38" borderId="32"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33" xfId="0" applyFont="1" applyFill="1" applyBorder="1" applyAlignment="1">
      <alignment horizontal="left" vertical="center" wrapText="1"/>
    </xf>
    <xf numFmtId="0" fontId="5" fillId="38" borderId="34" xfId="0" applyFont="1" applyFill="1" applyBorder="1" applyAlignment="1">
      <alignment horizontal="left" vertical="center" wrapText="1"/>
    </xf>
    <xf numFmtId="0" fontId="5" fillId="38" borderId="35" xfId="0" applyFont="1" applyFill="1" applyBorder="1" applyAlignment="1">
      <alignment horizontal="left" vertical="center" wrapText="1"/>
    </xf>
    <xf numFmtId="0" fontId="5" fillId="38" borderId="36" xfId="0" applyFont="1" applyFill="1" applyBorder="1" applyAlignment="1">
      <alignment horizontal="left" vertical="center" wrapText="1"/>
    </xf>
    <xf numFmtId="0" fontId="4" fillId="38" borderId="21" xfId="0" applyFont="1" applyFill="1" applyBorder="1" applyAlignment="1">
      <alignment horizontal="left" vertical="center" indent="2"/>
    </xf>
    <xf numFmtId="0" fontId="39" fillId="35" borderId="7" xfId="183" applyNumberFormat="1" applyFont="1" applyFill="1" applyBorder="1" applyAlignment="1" applyProtection="1">
      <alignment vertical="center" wrapText="1"/>
      <protection locked="0"/>
    </xf>
    <xf numFmtId="0" fontId="39" fillId="35" borderId="0" xfId="183" applyNumberFormat="1" applyFont="1" applyFill="1" applyBorder="1" applyAlignment="1" applyProtection="1">
      <alignment vertical="center" wrapText="1"/>
      <protection locked="0"/>
    </xf>
    <xf numFmtId="0" fontId="39" fillId="35" borderId="8" xfId="183" applyNumberFormat="1" applyFont="1" applyFill="1" applyBorder="1" applyAlignment="1" applyProtection="1">
      <alignment vertical="center" wrapText="1"/>
      <protection locked="0"/>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 fillId="35" borderId="28" xfId="0" applyFont="1" applyFill="1" applyBorder="1" applyAlignment="1" applyProtection="1">
      <alignment horizontal="center" vertical="center" wrapText="1"/>
      <protection locked="0"/>
    </xf>
    <xf numFmtId="0" fontId="4" fillId="35" borderId="29" xfId="0" applyFont="1" applyFill="1" applyBorder="1" applyAlignment="1" applyProtection="1">
      <alignment horizontal="center" vertical="center" wrapText="1"/>
      <protection locked="0"/>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41" fillId="33" borderId="0" xfId="0" applyFont="1" applyFill="1" applyAlignment="1">
      <alignment horizontal="center" vertical="top"/>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5" fillId="38" borderId="20" xfId="0" applyFont="1" applyFill="1" applyBorder="1" applyAlignment="1">
      <alignment horizontal="center" vertical="top" wrapText="1"/>
    </xf>
    <xf numFmtId="0" fontId="5" fillId="38" borderId="21" xfId="0" applyFont="1" applyFill="1" applyBorder="1" applyAlignment="1">
      <alignment horizontal="center" vertical="top" wrapText="1"/>
    </xf>
    <xf numFmtId="0" fontId="5" fillId="38" borderId="22" xfId="0" applyFont="1" applyFill="1" applyBorder="1" applyAlignment="1">
      <alignment horizontal="center" vertical="top" wrapText="1"/>
    </xf>
    <xf numFmtId="0" fontId="39" fillId="35" borderId="37" xfId="183" applyNumberFormat="1" applyFont="1" applyFill="1" applyBorder="1" applyAlignment="1" applyProtection="1">
      <alignment horizontal="center" vertical="center" wrapText="1"/>
      <protection locked="0"/>
    </xf>
    <xf numFmtId="0" fontId="56" fillId="0" borderId="7" xfId="0" applyFont="1" applyBorder="1" applyAlignment="1">
      <alignment horizontal="left" vertical="center" wrapText="1"/>
    </xf>
    <xf numFmtId="0" fontId="56" fillId="0" borderId="0" xfId="0" applyFont="1" applyBorder="1" applyAlignment="1">
      <alignment horizontal="left" vertical="center" wrapText="1"/>
    </xf>
    <xf numFmtId="0" fontId="56" fillId="0" borderId="8"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46" xfId="0" applyFont="1" applyBorder="1" applyAlignment="1">
      <alignment horizontal="left" vertical="center" wrapText="1"/>
    </xf>
    <xf numFmtId="0" fontId="6" fillId="0" borderId="29"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6" fillId="38" borderId="30" xfId="0"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31" xfId="0" applyFont="1" applyFill="1" applyBorder="1" applyAlignment="1">
      <alignment horizontal="center" vertical="center" wrapText="1"/>
    </xf>
    <xf numFmtId="0" fontId="6" fillId="38" borderId="32" xfId="0" applyFont="1" applyFill="1" applyBorder="1" applyAlignment="1">
      <alignment horizontal="center" vertical="center" wrapText="1"/>
    </xf>
    <xf numFmtId="0" fontId="6" fillId="38" borderId="0" xfId="0" applyFont="1" applyFill="1" applyBorder="1" applyAlignment="1">
      <alignment horizontal="center" vertical="center" wrapText="1"/>
    </xf>
    <xf numFmtId="0" fontId="6" fillId="38" borderId="33" xfId="0" applyFont="1" applyFill="1" applyBorder="1" applyAlignment="1">
      <alignment horizontal="center" vertical="center" wrapText="1"/>
    </xf>
    <xf numFmtId="0" fontId="6" fillId="38" borderId="34" xfId="0" applyFont="1" applyFill="1" applyBorder="1" applyAlignment="1">
      <alignment horizontal="center" vertical="center" wrapText="1"/>
    </xf>
    <xf numFmtId="0" fontId="6" fillId="38" borderId="35" xfId="0" applyFont="1" applyFill="1" applyBorder="1" applyAlignment="1">
      <alignment horizontal="center" vertical="center" wrapText="1"/>
    </xf>
    <xf numFmtId="0" fontId="6" fillId="38" borderId="36" xfId="0" applyFont="1" applyFill="1" applyBorder="1" applyAlignment="1">
      <alignment horizontal="center" vertical="center" wrapText="1"/>
    </xf>
    <xf numFmtId="0" fontId="6" fillId="0" borderId="42" xfId="0" applyFont="1" applyBorder="1" applyAlignment="1">
      <alignment horizontal="left" vertical="center" wrapText="1"/>
    </xf>
    <xf numFmtId="0" fontId="6" fillId="0" borderId="28" xfId="0" applyFont="1" applyBorder="1" applyAlignment="1">
      <alignment horizontal="left" vertical="center" wrapText="1"/>
    </xf>
    <xf numFmtId="0" fontId="5" fillId="34" borderId="2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28" xfId="0" applyFont="1" applyFill="1" applyBorder="1" applyAlignment="1">
      <alignment horizontal="left" vertical="center" wrapText="1"/>
    </xf>
    <xf numFmtId="0" fontId="5" fillId="34" borderId="43" xfId="0" applyFont="1" applyFill="1" applyBorder="1" applyAlignment="1">
      <alignment horizontal="left" vertical="center" wrapText="1"/>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6" fillId="37" borderId="13" xfId="0" applyFont="1" applyFill="1" applyBorder="1" applyAlignment="1">
      <alignment horizontal="center" vertical="top"/>
    </xf>
    <xf numFmtId="0" fontId="6" fillId="37" borderId="17" xfId="0" applyFont="1" applyFill="1" applyBorder="1" applyAlignment="1">
      <alignment horizontal="center" vertical="top"/>
    </xf>
    <xf numFmtId="0" fontId="6" fillId="37" borderId="14" xfId="0" applyFont="1" applyFill="1" applyBorder="1" applyAlignment="1">
      <alignment horizontal="center" vertical="top"/>
    </xf>
    <xf numFmtId="0" fontId="5" fillId="0" borderId="7"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4" fillId="0" borderId="38" xfId="0" applyFont="1" applyBorder="1" applyAlignment="1">
      <alignment horizontal="left" vertical="top" wrapText="1" indent="1"/>
    </xf>
    <xf numFmtId="0" fontId="4" fillId="0" borderId="27" xfId="0" applyFont="1" applyBorder="1" applyAlignment="1">
      <alignment horizontal="left" vertical="top" wrapText="1" indent="1"/>
    </xf>
    <xf numFmtId="0" fontId="4" fillId="0" borderId="31" xfId="0" applyFont="1" applyBorder="1" applyAlignment="1">
      <alignment horizontal="left" vertical="top" wrapText="1" indent="1"/>
    </xf>
    <xf numFmtId="0" fontId="4" fillId="0" borderId="39" xfId="0" applyFont="1" applyBorder="1" applyAlignment="1">
      <alignment horizontal="left" vertical="top" wrapText="1" indent="1"/>
    </xf>
    <xf numFmtId="0" fontId="4" fillId="0" borderId="35" xfId="0" applyFont="1" applyBorder="1" applyAlignment="1">
      <alignment horizontal="left" vertical="top" wrapText="1" indent="1"/>
    </xf>
    <xf numFmtId="0" fontId="4" fillId="0" borderId="36" xfId="0" applyFont="1" applyBorder="1" applyAlignment="1">
      <alignment horizontal="left" vertical="top" wrapText="1" indent="1"/>
    </xf>
    <xf numFmtId="0" fontId="5" fillId="0" borderId="11"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56" xfId="0" applyFont="1" applyBorder="1" applyAlignment="1" applyProtection="1">
      <alignment horizontal="left" vertical="top" wrapText="1"/>
    </xf>
    <xf numFmtId="0" fontId="7" fillId="34" borderId="42" xfId="0" applyFont="1" applyFill="1" applyBorder="1" applyAlignment="1">
      <alignment horizontal="center" vertical="center"/>
    </xf>
    <xf numFmtId="0" fontId="7" fillId="34" borderId="46" xfId="0" applyFont="1" applyFill="1" applyBorder="1" applyAlignment="1">
      <alignment horizontal="center" vertical="center"/>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39" fillId="35" borderId="31" xfId="183" applyNumberFormat="1" applyFont="1" applyFill="1" applyBorder="1" applyAlignment="1" applyProtection="1">
      <alignment horizontal="left" vertical="center" wrapText="1"/>
      <protection locked="0"/>
    </xf>
    <xf numFmtId="0" fontId="39" fillId="35" borderId="36" xfId="183" applyNumberFormat="1" applyFont="1" applyFill="1" applyBorder="1" applyAlignment="1" applyProtection="1">
      <alignment horizontal="left" vertical="center" wrapText="1"/>
      <protection locked="0"/>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26"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5" xfId="0" applyFont="1" applyBorder="1" applyAlignment="1">
      <alignment horizontal="left" vertical="top" wrapText="1" indent="1"/>
    </xf>
    <xf numFmtId="0" fontId="5" fillId="0" borderId="19" xfId="0" applyFont="1" applyBorder="1" applyAlignment="1">
      <alignment horizontal="right" vertical="center" wrapText="1" indent="1"/>
    </xf>
    <xf numFmtId="49" fontId="36" fillId="35" borderId="7" xfId="0" applyNumberFormat="1" applyFont="1" applyFill="1" applyBorder="1" applyAlignment="1" applyProtection="1">
      <alignment vertical="top" wrapText="1"/>
      <protection locked="0"/>
    </xf>
    <xf numFmtId="49" fontId="36" fillId="35" borderId="0" xfId="0" applyNumberFormat="1" applyFont="1" applyFill="1" applyBorder="1" applyAlignment="1" applyProtection="1">
      <alignment vertical="top" wrapText="1"/>
      <protection locked="0"/>
    </xf>
    <xf numFmtId="49" fontId="36" fillId="35" borderId="8" xfId="0" applyNumberFormat="1" applyFont="1" applyFill="1" applyBorder="1" applyAlignment="1" applyProtection="1">
      <alignment vertical="top" wrapText="1"/>
      <protection locked="0"/>
    </xf>
    <xf numFmtId="0" fontId="44" fillId="39" borderId="13" xfId="0" applyFont="1" applyFill="1" applyBorder="1" applyAlignment="1">
      <alignment horizontal="center" vertical="top" wrapText="1"/>
    </xf>
    <xf numFmtId="0" fontId="44" fillId="39" borderId="17" xfId="0" applyFont="1" applyFill="1" applyBorder="1" applyAlignment="1">
      <alignment horizontal="center" vertical="top" wrapText="1"/>
    </xf>
    <xf numFmtId="0" fontId="4" fillId="0" borderId="17" xfId="0" applyFont="1" applyBorder="1" applyAlignment="1">
      <alignment vertical="top" wrapText="1"/>
    </xf>
    <xf numFmtId="0" fontId="4" fillId="0" borderId="14" xfId="0" applyFont="1" applyBorder="1" applyAlignment="1">
      <alignment vertical="top" wrapText="1"/>
    </xf>
    <xf numFmtId="0" fontId="6" fillId="37" borderId="7" xfId="0" applyFont="1" applyFill="1" applyBorder="1" applyAlignment="1">
      <alignment horizontal="center" vertical="top"/>
    </xf>
    <xf numFmtId="0" fontId="6" fillId="37" borderId="0" xfId="0" applyFont="1" applyFill="1" applyBorder="1" applyAlignment="1">
      <alignment horizontal="center" vertical="top"/>
    </xf>
    <xf numFmtId="0" fontId="6" fillId="37" borderId="8" xfId="0" applyFont="1" applyFill="1" applyBorder="1" applyAlignment="1">
      <alignment horizontal="center" vertical="top"/>
    </xf>
    <xf numFmtId="0" fontId="41" fillId="33" borderId="0" xfId="0" applyFont="1" applyFill="1" applyAlignment="1">
      <alignment horizontal="center" vertical="top" wrapText="1"/>
    </xf>
    <xf numFmtId="0" fontId="41" fillId="33" borderId="0" xfId="0" applyFont="1" applyFill="1" applyAlignment="1">
      <alignment horizontal="left" vertical="top" wrapText="1"/>
    </xf>
    <xf numFmtId="0" fontId="4" fillId="0" borderId="20" xfId="0" applyFont="1" applyBorder="1" applyAlignment="1">
      <alignment horizontal="left" vertical="top" wrapText="1" indent="1"/>
    </xf>
    <xf numFmtId="0" fontId="4" fillId="0" borderId="21" xfId="0" applyFont="1" applyBorder="1" applyAlignment="1">
      <alignment horizontal="left" vertical="top" wrapText="1" inden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38"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0" borderId="31" xfId="0" applyFont="1" applyBorder="1" applyAlignment="1">
      <alignment horizontal="left" vertical="center" wrapText="1" indent="1"/>
    </xf>
    <xf numFmtId="0" fontId="4" fillId="0" borderId="39" xfId="0" applyFont="1" applyBorder="1" applyAlignment="1">
      <alignment horizontal="left" vertical="center" wrapText="1" indent="1"/>
    </xf>
    <xf numFmtId="0" fontId="4" fillId="0" borderId="35" xfId="0" applyFont="1" applyBorder="1" applyAlignment="1">
      <alignment horizontal="left" vertical="center" wrapText="1" indent="1"/>
    </xf>
    <xf numFmtId="0" fontId="4" fillId="0" borderId="36" xfId="0" applyFont="1" applyBorder="1" applyAlignment="1">
      <alignment horizontal="left" vertical="center" wrapText="1" indent="1"/>
    </xf>
    <xf numFmtId="0" fontId="6" fillId="38" borderId="40" xfId="0" applyFont="1" applyFill="1" applyBorder="1" applyAlignment="1">
      <alignment horizontal="center" vertical="center" wrapText="1"/>
    </xf>
    <xf numFmtId="0" fontId="6" fillId="38" borderId="41" xfId="0" applyFont="1" applyFill="1" applyBorder="1" applyAlignment="1">
      <alignment horizontal="center" vertical="center" wrapText="1"/>
    </xf>
    <xf numFmtId="0" fontId="5" fillId="0" borderId="20" xfId="0" applyFont="1" applyBorder="1" applyAlignment="1">
      <alignment horizontal="left" vertical="center" wrapText="1"/>
    </xf>
    <xf numFmtId="0" fontId="39" fillId="35" borderId="21" xfId="183" applyNumberFormat="1" applyFont="1" applyFill="1" applyBorder="1" applyAlignment="1" applyProtection="1">
      <alignment horizontal="left" vertical="center" wrapText="1"/>
      <protection locked="0"/>
    </xf>
    <xf numFmtId="0" fontId="39" fillId="35" borderId="22" xfId="183" applyNumberFormat="1" applyFont="1" applyFill="1" applyBorder="1" applyAlignment="1" applyProtection="1">
      <alignment horizontal="left" vertical="center" wrapText="1"/>
      <protection locked="0"/>
    </xf>
    <xf numFmtId="0" fontId="39" fillId="35" borderId="21" xfId="183" applyNumberFormat="1" applyFont="1" applyFill="1" applyBorder="1" applyAlignment="1" applyProtection="1">
      <alignment horizontal="left" vertical="top" wrapText="1"/>
      <protection locked="0"/>
    </xf>
    <xf numFmtId="0" fontId="39" fillId="35" borderId="30" xfId="183" applyNumberFormat="1" applyFont="1" applyFill="1" applyBorder="1" applyAlignment="1" applyProtection="1">
      <alignment horizontal="left" vertical="top" wrapText="1"/>
      <protection locked="0"/>
    </xf>
    <xf numFmtId="0" fontId="39" fillId="35" borderId="27" xfId="183" applyNumberFormat="1" applyFont="1" applyFill="1" applyBorder="1" applyAlignment="1" applyProtection="1">
      <alignment horizontal="left" vertical="top" wrapText="1"/>
      <protection locked="0"/>
    </xf>
    <xf numFmtId="0" fontId="39" fillId="35" borderId="40" xfId="183" applyNumberFormat="1" applyFont="1" applyFill="1" applyBorder="1" applyAlignment="1" applyProtection="1">
      <alignment horizontal="left" vertical="top" wrapText="1"/>
      <protection locked="0"/>
    </xf>
    <xf numFmtId="0" fontId="39" fillId="35" borderId="32" xfId="183" applyNumberFormat="1" applyFont="1" applyFill="1" applyBorder="1" applyAlignment="1" applyProtection="1">
      <alignment horizontal="left" vertical="top" wrapText="1"/>
      <protection locked="0"/>
    </xf>
    <xf numFmtId="0" fontId="39" fillId="35" borderId="0" xfId="183" applyNumberFormat="1" applyFont="1" applyFill="1" applyBorder="1" applyAlignment="1" applyProtection="1">
      <alignment horizontal="left" vertical="top" wrapText="1"/>
      <protection locked="0"/>
    </xf>
    <xf numFmtId="0" fontId="39" fillId="35" borderId="8" xfId="183" applyNumberFormat="1" applyFont="1" applyFill="1" applyBorder="1" applyAlignment="1" applyProtection="1">
      <alignment horizontal="left" vertical="top" wrapText="1"/>
      <protection locked="0"/>
    </xf>
    <xf numFmtId="0" fontId="39" fillId="35" borderId="34" xfId="183" applyNumberFormat="1" applyFont="1" applyFill="1" applyBorder="1" applyAlignment="1" applyProtection="1">
      <alignment horizontal="left" vertical="top" wrapText="1"/>
      <protection locked="0"/>
    </xf>
    <xf numFmtId="0" fontId="39" fillId="35" borderId="35" xfId="183" applyNumberFormat="1" applyFont="1" applyFill="1" applyBorder="1" applyAlignment="1" applyProtection="1">
      <alignment horizontal="left" vertical="top" wrapText="1"/>
      <protection locked="0"/>
    </xf>
    <xf numFmtId="0" fontId="39" fillId="35" borderId="41" xfId="183" applyNumberFormat="1" applyFont="1" applyFill="1" applyBorder="1" applyAlignment="1" applyProtection="1">
      <alignment horizontal="left" vertical="top" wrapText="1"/>
      <protection locked="0"/>
    </xf>
    <xf numFmtId="0" fontId="39" fillId="35" borderId="49" xfId="183" applyNumberFormat="1" applyFont="1" applyFill="1" applyBorder="1" applyAlignment="1" applyProtection="1">
      <alignment horizontal="left" vertical="top" wrapText="1"/>
      <protection locked="0"/>
    </xf>
    <xf numFmtId="0" fontId="7" fillId="38" borderId="23" xfId="0" applyFont="1" applyFill="1" applyBorder="1" applyAlignment="1">
      <alignment horizontal="center" vertical="center" wrapText="1"/>
    </xf>
    <xf numFmtId="0" fontId="7" fillId="38" borderId="24" xfId="0" applyFont="1" applyFill="1" applyBorder="1" applyAlignment="1">
      <alignment horizontal="center" vertical="center" wrapText="1"/>
    </xf>
    <xf numFmtId="0" fontId="7" fillId="38" borderId="57" xfId="0" applyFont="1" applyFill="1" applyBorder="1" applyAlignment="1">
      <alignment horizontal="center" vertical="center" wrapText="1"/>
    </xf>
    <xf numFmtId="0" fontId="5" fillId="34" borderId="42" xfId="0" applyFont="1" applyFill="1" applyBorder="1" applyAlignment="1">
      <alignment horizontal="left" vertical="top" wrapText="1"/>
    </xf>
    <xf numFmtId="0" fontId="5" fillId="34" borderId="44" xfId="0" applyFont="1" applyFill="1" applyBorder="1" applyAlignment="1">
      <alignment horizontal="left" vertical="top" wrapText="1"/>
    </xf>
    <xf numFmtId="0" fontId="5" fillId="34" borderId="46" xfId="0" applyFont="1" applyFill="1" applyBorder="1" applyAlignment="1">
      <alignment horizontal="left" vertical="top" wrapText="1"/>
    </xf>
    <xf numFmtId="0" fontId="5" fillId="34" borderId="58" xfId="0" applyFont="1" applyFill="1" applyBorder="1" applyAlignment="1">
      <alignment horizontal="left" vertical="top" wrapText="1"/>
    </xf>
    <xf numFmtId="0" fontId="5" fillId="0" borderId="0" xfId="0" applyFont="1" applyAlignment="1">
      <alignment horizontal="left" vertical="top" wrapText="1"/>
    </xf>
    <xf numFmtId="0" fontId="41" fillId="33" borderId="0" xfId="0" applyFont="1" applyFill="1" applyAlignment="1">
      <alignment horizontal="left" wrapText="1"/>
    </xf>
    <xf numFmtId="49" fontId="36" fillId="35" borderId="7" xfId="0" applyNumberFormat="1" applyFont="1" applyFill="1" applyBorder="1" applyAlignment="1" applyProtection="1">
      <alignment horizontal="left" vertical="top" wrapText="1"/>
      <protection locked="0"/>
    </xf>
    <xf numFmtId="49" fontId="36" fillId="35" borderId="0" xfId="0" applyNumberFormat="1" applyFont="1" applyFill="1" applyBorder="1" applyAlignment="1" applyProtection="1">
      <alignment horizontal="left" vertical="top" wrapText="1"/>
      <protection locked="0"/>
    </xf>
    <xf numFmtId="49" fontId="36" fillId="35" borderId="8" xfId="0" applyNumberFormat="1" applyFont="1" applyFill="1" applyBorder="1" applyAlignment="1" applyProtection="1">
      <alignment horizontal="left" vertical="top" wrapText="1"/>
      <protection locked="0"/>
    </xf>
    <xf numFmtId="0" fontId="7" fillId="38" borderId="28" xfId="0" applyFont="1" applyFill="1" applyBorder="1" applyAlignment="1">
      <alignment horizontal="center" vertical="center" wrapText="1"/>
    </xf>
    <xf numFmtId="0" fontId="7" fillId="38" borderId="37" xfId="0" applyFont="1" applyFill="1" applyBorder="1" applyAlignment="1">
      <alignment horizontal="center" vertical="center" wrapText="1"/>
    </xf>
    <xf numFmtId="0" fontId="7" fillId="38" borderId="29" xfId="0" applyFont="1" applyFill="1" applyBorder="1" applyAlignment="1">
      <alignment horizontal="center" vertical="center" wrapText="1"/>
    </xf>
    <xf numFmtId="0" fontId="5" fillId="34" borderId="21" xfId="0" applyFont="1" applyFill="1" applyBorder="1" applyAlignment="1">
      <alignment horizontal="right" vertical="center" wrapText="1" indent="1"/>
    </xf>
    <xf numFmtId="0" fontId="5" fillId="0" borderId="52" xfId="0" applyFont="1" applyBorder="1" applyAlignment="1">
      <alignment horizontal="right" vertical="center" wrapText="1" indent="1"/>
    </xf>
    <xf numFmtId="0" fontId="5" fillId="34" borderId="54" xfId="0" applyFont="1" applyFill="1" applyBorder="1" applyAlignment="1">
      <alignment horizontal="right" vertical="center" wrapText="1" indent="1"/>
    </xf>
    <xf numFmtId="0" fontId="5" fillId="34" borderId="20" xfId="0" applyFont="1" applyFill="1" applyBorder="1" applyAlignment="1">
      <alignment horizontal="left" vertical="center" wrapText="1"/>
    </xf>
    <xf numFmtId="0" fontId="5" fillId="34" borderId="7" xfId="0" applyFont="1" applyFill="1" applyBorder="1" applyAlignment="1">
      <alignment horizontal="left" vertical="center" wrapText="1"/>
    </xf>
    <xf numFmtId="0" fontId="5" fillId="34" borderId="0" xfId="0" applyFont="1" applyFill="1" applyBorder="1" applyAlignment="1">
      <alignment horizontal="left" vertical="center" wrapText="1"/>
    </xf>
    <xf numFmtId="0" fontId="5" fillId="34" borderId="8" xfId="0" applyFont="1" applyFill="1" applyBorder="1" applyAlignment="1">
      <alignment horizontal="left" vertical="center" wrapText="1"/>
    </xf>
    <xf numFmtId="49" fontId="36" fillId="0" borderId="7" xfId="0" applyNumberFormat="1" applyFont="1" applyFill="1" applyBorder="1" applyAlignment="1" applyProtection="1">
      <alignment horizontal="left" vertical="top" wrapText="1"/>
    </xf>
    <xf numFmtId="49" fontId="36" fillId="0" borderId="0" xfId="0" applyNumberFormat="1" applyFont="1" applyFill="1" applyBorder="1" applyAlignment="1" applyProtection="1">
      <alignment horizontal="left" vertical="top" wrapText="1"/>
    </xf>
    <xf numFmtId="49" fontId="36" fillId="0" borderId="8" xfId="0" applyNumberFormat="1" applyFont="1" applyFill="1" applyBorder="1" applyAlignment="1" applyProtection="1">
      <alignment horizontal="left" vertical="top" wrapText="1"/>
    </xf>
    <xf numFmtId="0" fontId="6" fillId="37" borderId="20" xfId="0" applyFont="1" applyFill="1" applyBorder="1" applyAlignment="1">
      <alignment horizontal="center" vertical="top" wrapText="1"/>
    </xf>
    <xf numFmtId="0" fontId="6" fillId="37" borderId="21" xfId="0" applyFont="1" applyFill="1" applyBorder="1" applyAlignment="1">
      <alignment horizontal="center" vertical="top"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6" fillId="34" borderId="29" xfId="0" applyFont="1" applyFill="1" applyBorder="1" applyAlignment="1">
      <alignment horizontal="right" vertical="center" wrapText="1" indent="1"/>
    </xf>
    <xf numFmtId="0" fontId="6" fillId="34" borderId="21" xfId="0" applyFont="1" applyFill="1" applyBorder="1" applyAlignment="1">
      <alignment horizontal="right" vertical="center" wrapText="1" indent="1"/>
    </xf>
    <xf numFmtId="0" fontId="6" fillId="0" borderId="21" xfId="0" applyFont="1" applyBorder="1" applyAlignment="1">
      <alignment horizontal="right" vertical="center" wrapText="1" indent="1"/>
    </xf>
    <xf numFmtId="0" fontId="6" fillId="38" borderId="20" xfId="0" applyFont="1" applyFill="1" applyBorder="1" applyAlignment="1">
      <alignment horizontal="center" vertical="top" wrapText="1"/>
    </xf>
    <xf numFmtId="0" fontId="6" fillId="38" borderId="21" xfId="0" applyFont="1" applyFill="1" applyBorder="1" applyAlignment="1">
      <alignment horizontal="center" vertical="top"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6" fillId="38" borderId="20" xfId="0" applyFont="1" applyFill="1" applyBorder="1" applyAlignment="1">
      <alignment horizontal="left" vertical="top" wrapText="1"/>
    </xf>
    <xf numFmtId="0" fontId="6" fillId="38" borderId="21" xfId="0" applyFont="1" applyFill="1" applyBorder="1" applyAlignment="1">
      <alignment horizontal="left" vertical="top" wrapText="1"/>
    </xf>
    <xf numFmtId="0" fontId="5" fillId="34" borderId="48" xfId="0" applyFont="1" applyFill="1" applyBorder="1" applyAlignment="1">
      <alignment horizontal="left" vertical="center" wrapText="1"/>
    </xf>
    <xf numFmtId="0" fontId="5" fillId="34" borderId="49" xfId="0" applyFont="1" applyFill="1" applyBorder="1" applyAlignment="1">
      <alignment horizontal="left" vertical="center" wrapText="1"/>
    </xf>
    <xf numFmtId="0" fontId="5" fillId="34" borderId="49" xfId="0" applyFont="1" applyFill="1" applyBorder="1" applyAlignment="1">
      <alignment horizontal="right" vertical="center" wrapText="1" indent="1"/>
    </xf>
    <xf numFmtId="0" fontId="5" fillId="34" borderId="46" xfId="0" applyFont="1" applyFill="1" applyBorder="1" applyAlignment="1">
      <alignment horizontal="left" vertical="center" wrapText="1"/>
    </xf>
    <xf numFmtId="0" fontId="5" fillId="34" borderId="29" xfId="0" applyFont="1" applyFill="1" applyBorder="1" applyAlignment="1">
      <alignment horizontal="left" vertical="center" wrapText="1"/>
    </xf>
    <xf numFmtId="0" fontId="5" fillId="34" borderId="29" xfId="0" applyFont="1" applyFill="1" applyBorder="1" applyAlignment="1">
      <alignment horizontal="right" vertical="center" wrapText="1" indent="1"/>
    </xf>
    <xf numFmtId="0" fontId="5" fillId="35" borderId="7" xfId="0" applyFont="1" applyFill="1" applyBorder="1" applyAlignment="1" applyProtection="1">
      <alignment horizontal="left" vertical="top" wrapText="1"/>
      <protection locked="0"/>
    </xf>
    <xf numFmtId="0" fontId="5" fillId="35" borderId="0" xfId="0" applyFont="1" applyFill="1" applyBorder="1" applyAlignment="1" applyProtection="1">
      <alignment horizontal="left" vertical="top" wrapText="1"/>
      <protection locked="0"/>
    </xf>
    <xf numFmtId="0" fontId="5" fillId="35" borderId="8" xfId="0" applyFont="1" applyFill="1" applyBorder="1" applyAlignment="1" applyProtection="1">
      <alignment horizontal="left" vertical="top" wrapText="1"/>
      <protection locked="0"/>
    </xf>
    <xf numFmtId="0" fontId="5" fillId="34" borderId="16" xfId="0" applyFont="1" applyFill="1" applyBorder="1" applyAlignment="1" applyProtection="1">
      <alignment horizontal="right" vertical="center" wrapText="1" indent="1"/>
    </xf>
    <xf numFmtId="0" fontId="4" fillId="0" borderId="0" xfId="0" applyFont="1" applyAlignment="1">
      <alignment horizontal="left"/>
    </xf>
    <xf numFmtId="0" fontId="4" fillId="0" borderId="8" xfId="0" applyFont="1" applyBorder="1" applyAlignment="1">
      <alignment horizontal="left"/>
    </xf>
    <xf numFmtId="0" fontId="4" fillId="0" borderId="0" xfId="0" applyFont="1" applyFill="1" applyAlignment="1" applyProtection="1">
      <alignment vertical="top"/>
    </xf>
    <xf numFmtId="0" fontId="4" fillId="0" borderId="8" xfId="0" applyFont="1" applyFill="1" applyBorder="1" applyAlignment="1" applyProtection="1">
      <alignment vertical="top"/>
    </xf>
    <xf numFmtId="0" fontId="6" fillId="35" borderId="23" xfId="0" applyFont="1" applyFill="1" applyBorder="1" applyAlignment="1" applyProtection="1">
      <alignment horizontal="center" vertical="center" wrapText="1"/>
      <protection locked="0"/>
    </xf>
    <xf numFmtId="0" fontId="6" fillId="35" borderId="24" xfId="0" applyFont="1" applyFill="1" applyBorder="1" applyAlignment="1" applyProtection="1">
      <alignment horizontal="center" vertical="center" wrapText="1"/>
      <protection locked="0"/>
    </xf>
    <xf numFmtId="0" fontId="6" fillId="35" borderId="35" xfId="0" applyFont="1" applyFill="1" applyBorder="1" applyAlignment="1" applyProtection="1">
      <alignment horizontal="center" vertical="center" wrapText="1"/>
      <protection locked="0"/>
    </xf>
    <xf numFmtId="0" fontId="6" fillId="35" borderId="36" xfId="0" applyFont="1" applyFill="1" applyBorder="1" applyAlignment="1" applyProtection="1">
      <alignment horizontal="center" vertical="center" wrapText="1"/>
      <protection locked="0"/>
    </xf>
    <xf numFmtId="0" fontId="51" fillId="38" borderId="30" xfId="0" applyFont="1" applyFill="1" applyBorder="1" applyAlignment="1">
      <alignment horizontal="center" vertical="center" wrapText="1"/>
    </xf>
    <xf numFmtId="0" fontId="51" fillId="38" borderId="27" xfId="0" applyFont="1" applyFill="1" applyBorder="1" applyAlignment="1">
      <alignment horizontal="center" vertical="center" wrapText="1"/>
    </xf>
    <xf numFmtId="0" fontId="51" fillId="38" borderId="31" xfId="0" applyFont="1" applyFill="1" applyBorder="1" applyAlignment="1">
      <alignment horizontal="center" vertical="center" wrapText="1"/>
    </xf>
    <xf numFmtId="0" fontId="51" fillId="38" borderId="34" xfId="0" applyFont="1" applyFill="1" applyBorder="1" applyAlignment="1">
      <alignment horizontal="center" vertical="center" wrapText="1"/>
    </xf>
    <xf numFmtId="0" fontId="51" fillId="38" borderId="35" xfId="0" applyFont="1" applyFill="1" applyBorder="1" applyAlignment="1">
      <alignment horizontal="center" vertical="center" wrapText="1"/>
    </xf>
    <xf numFmtId="0" fontId="51" fillId="38" borderId="36" xfId="0" applyFont="1" applyFill="1" applyBorder="1" applyAlignment="1">
      <alignment horizontal="center" vertical="center" wrapText="1"/>
    </xf>
    <xf numFmtId="0" fontId="5" fillId="0" borderId="29" xfId="0" applyFont="1" applyBorder="1" applyAlignment="1">
      <alignment horizontal="right" vertical="center" wrapText="1" indent="1"/>
    </xf>
    <xf numFmtId="0" fontId="5" fillId="0" borderId="21" xfId="0" applyFont="1" applyBorder="1" applyAlignment="1">
      <alignment horizontal="right" vertical="center" wrapText="1" indent="1"/>
    </xf>
    <xf numFmtId="0" fontId="5" fillId="0" borderId="54" xfId="0" applyFont="1" applyBorder="1" applyAlignment="1">
      <alignment horizontal="right" vertical="center" wrapText="1" indent="1"/>
    </xf>
    <xf numFmtId="0" fontId="5" fillId="0" borderId="2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9" xfId="0" applyFont="1" applyBorder="1" applyAlignment="1">
      <alignment horizontal="center" vertical="center" wrapText="1"/>
    </xf>
    <xf numFmtId="167" fontId="39" fillId="36" borderId="28" xfId="25686" applyNumberFormat="1" applyFont="1" applyFill="1" applyBorder="1" applyAlignment="1" applyProtection="1">
      <alignment horizontal="center" vertical="center"/>
    </xf>
    <xf numFmtId="167" fontId="39" fillId="36" borderId="37" xfId="25686" applyNumberFormat="1" applyFont="1" applyFill="1" applyBorder="1" applyAlignment="1" applyProtection="1">
      <alignment horizontal="center" vertical="center"/>
    </xf>
    <xf numFmtId="167" fontId="39" fillId="36" borderId="29" xfId="25686" applyNumberFormat="1" applyFont="1" applyFill="1" applyBorder="1" applyAlignment="1" applyProtection="1">
      <alignment horizontal="center" vertical="center"/>
    </xf>
    <xf numFmtId="0" fontId="5" fillId="0" borderId="26" xfId="0" applyFont="1" applyBorder="1" applyAlignment="1">
      <alignment horizontal="left" vertical="center" wrapText="1" indent="1"/>
    </xf>
    <xf numFmtId="0" fontId="5" fillId="0" borderId="24" xfId="0" applyFont="1" applyBorder="1" applyAlignment="1">
      <alignment horizontal="left" vertical="center" wrapText="1" indent="1"/>
    </xf>
    <xf numFmtId="0" fontId="5" fillId="0" borderId="25" xfId="0" applyFont="1" applyBorder="1" applyAlignment="1">
      <alignment horizontal="left" vertical="center" wrapText="1" indent="1"/>
    </xf>
    <xf numFmtId="0" fontId="39" fillId="36" borderId="21" xfId="183" applyNumberFormat="1" applyFont="1" applyFill="1" applyBorder="1" applyAlignment="1" applyProtection="1">
      <alignment horizontal="left" vertical="top" wrapText="1"/>
    </xf>
    <xf numFmtId="0" fontId="7" fillId="38" borderId="25" xfId="0" applyFont="1" applyFill="1" applyBorder="1" applyAlignment="1">
      <alignment horizontal="center" vertical="center" wrapText="1"/>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33" xfId="0" applyFont="1" applyBorder="1" applyAlignment="1">
      <alignment horizontal="right" vertical="center"/>
    </xf>
    <xf numFmtId="0" fontId="7" fillId="38" borderId="30" xfId="0" applyFont="1" applyFill="1" applyBorder="1" applyAlignment="1">
      <alignment horizontal="center" vertical="center" wrapText="1"/>
    </xf>
    <xf numFmtId="0" fontId="7" fillId="38" borderId="27" xfId="0" applyFont="1" applyFill="1" applyBorder="1" applyAlignment="1">
      <alignment horizontal="center" vertical="center" wrapText="1"/>
    </xf>
    <xf numFmtId="0" fontId="7" fillId="38" borderId="31" xfId="0" applyFont="1" applyFill="1" applyBorder="1" applyAlignment="1">
      <alignment horizontal="center" vertical="center" wrapText="1"/>
    </xf>
    <xf numFmtId="0" fontId="7" fillId="38" borderId="34" xfId="0" applyFont="1" applyFill="1" applyBorder="1" applyAlignment="1">
      <alignment horizontal="center" vertical="center" wrapText="1"/>
    </xf>
    <xf numFmtId="0" fontId="7" fillId="38" borderId="35" xfId="0" applyFont="1" applyFill="1" applyBorder="1" applyAlignment="1">
      <alignment horizontal="center" vertical="center" wrapText="1"/>
    </xf>
    <xf numFmtId="0" fontId="7" fillId="38" borderId="36" xfId="0" applyFont="1" applyFill="1" applyBorder="1" applyAlignment="1">
      <alignment horizontal="center" vertical="center" wrapText="1"/>
    </xf>
    <xf numFmtId="0" fontId="5" fillId="0" borderId="38" xfId="0" applyFont="1" applyBorder="1" applyAlignment="1">
      <alignment horizontal="left" vertical="top" wrapText="1"/>
    </xf>
    <xf numFmtId="0" fontId="5" fillId="0" borderId="27" xfId="0" applyFont="1" applyBorder="1" applyAlignment="1">
      <alignment horizontal="left" vertical="top" wrapText="1"/>
    </xf>
    <xf numFmtId="0" fontId="5" fillId="0" borderId="31" xfId="0" applyFont="1" applyBorder="1" applyAlignment="1">
      <alignment horizontal="left" vertical="top" wrapText="1"/>
    </xf>
    <xf numFmtId="0" fontId="5" fillId="0" borderId="39"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39" fillId="35" borderId="28" xfId="183" applyNumberFormat="1" applyFont="1" applyFill="1" applyBorder="1" applyAlignment="1" applyProtection="1">
      <alignment horizontal="center" vertical="top" wrapText="1"/>
      <protection locked="0"/>
    </xf>
    <xf numFmtId="0" fontId="39" fillId="35" borderId="29" xfId="183" applyNumberFormat="1" applyFont="1" applyFill="1" applyBorder="1" applyAlignment="1" applyProtection="1">
      <alignment horizontal="center" vertical="top" wrapText="1"/>
      <protection locked="0"/>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39" fillId="35" borderId="7" xfId="183" applyNumberFormat="1" applyFont="1" applyFill="1" applyBorder="1" applyAlignment="1" applyProtection="1">
      <alignment horizontal="left" vertical="top" wrapText="1"/>
      <protection locked="0"/>
    </xf>
    <xf numFmtId="0" fontId="70" fillId="43" borderId="64" xfId="25690" quotePrefix="1" applyFont="1" applyFill="1" applyBorder="1" applyAlignment="1">
      <alignment horizontal="center" vertical="center"/>
    </xf>
    <xf numFmtId="0" fontId="70" fillId="43" borderId="66" xfId="25690" quotePrefix="1" applyFont="1" applyFill="1" applyBorder="1" applyAlignment="1">
      <alignment horizontal="center" vertical="center"/>
    </xf>
    <xf numFmtId="0" fontId="58" fillId="43" borderId="64" xfId="0" applyFont="1" applyFill="1" applyBorder="1" applyAlignment="1">
      <alignment horizontal="center" vertical="center"/>
    </xf>
    <xf numFmtId="0" fontId="58" fillId="43" borderId="66" xfId="0" applyFont="1" applyFill="1" applyBorder="1" applyAlignment="1">
      <alignment horizontal="center" vertical="center"/>
    </xf>
    <xf numFmtId="0" fontId="59" fillId="0" borderId="11" xfId="0" applyFont="1" applyBorder="1" applyAlignment="1">
      <alignment horizontal="center"/>
    </xf>
    <xf numFmtId="0" fontId="59" fillId="0" borderId="12" xfId="0" applyFont="1" applyBorder="1" applyAlignment="1">
      <alignment horizontal="center"/>
    </xf>
    <xf numFmtId="0" fontId="61" fillId="44" borderId="61" xfId="25691" applyFont="1" applyFill="1" applyBorder="1" applyAlignment="1">
      <alignment horizontal="center"/>
    </xf>
    <xf numFmtId="0" fontId="61" fillId="44" borderId="62" xfId="25691" applyFont="1" applyFill="1" applyBorder="1" applyAlignment="1">
      <alignment horizontal="center"/>
    </xf>
    <xf numFmtId="0" fontId="61" fillId="44" borderId="63" xfId="25691" applyFont="1" applyFill="1" applyBorder="1" applyAlignment="1">
      <alignment horizontal="center"/>
    </xf>
    <xf numFmtId="0" fontId="70" fillId="43" borderId="0" xfId="25690" quotePrefix="1" applyFont="1" applyFill="1" applyAlignment="1">
      <alignment horizontal="center" vertical="center"/>
    </xf>
    <xf numFmtId="0" fontId="58" fillId="43" borderId="65" xfId="0" applyFont="1" applyFill="1" applyBorder="1" applyAlignment="1">
      <alignment horizontal="center" vertical="center"/>
    </xf>
    <xf numFmtId="0" fontId="58" fillId="43" borderId="67" xfId="0" applyFont="1" applyFill="1" applyBorder="1" applyAlignment="1">
      <alignment horizontal="center" vertical="center"/>
    </xf>
    <xf numFmtId="0" fontId="70" fillId="0" borderId="0" xfId="25690" quotePrefix="1"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xf>
    <xf numFmtId="0" fontId="61" fillId="0" borderId="0" xfId="25691" applyFont="1" applyAlignment="1">
      <alignment horizontal="center"/>
    </xf>
    <xf numFmtId="0" fontId="46" fillId="0" borderId="7" xfId="25687" applyBorder="1" applyAlignment="1" applyProtection="1">
      <alignment horizontal="left"/>
      <protection locked="0"/>
    </xf>
    <xf numFmtId="0" fontId="46" fillId="0" borderId="0" xfId="25687" applyBorder="1" applyAlignment="1" applyProtection="1">
      <alignment horizontal="left"/>
      <protection locked="0"/>
    </xf>
  </cellXfs>
  <cellStyles count="25693">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12" xfId="25692" xr:uid="{EF9F3465-3979-4E8D-AFB5-FDEB75723CE3}"/>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35" xfId="25688" xr:uid="{2ECCEE6B-8E27-445E-B0F4-33DC6CEEC245}"/>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Hyperlink" xfId="25687" builtinId="8"/>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rmal_Julie" xfId="25690" xr:uid="{C2687676-3F3B-4413-8378-1D26ED00553B}"/>
    <cellStyle name="Normal_Production" xfId="25691" xr:uid="{9C086A34-249C-4FEF-AAFB-6CB615A6DC9A}"/>
    <cellStyle name="Normal_Sheet1" xfId="25689" xr:uid="{56D7CBF9-FCF5-4F5F-8C42-B0BF50A16B87}"/>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4">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s>
  <tableStyles count="0" defaultTableStyle="TableStyleMedium2" defaultPivotStyle="PivotStyleLight16"/>
  <colors>
    <mruColors>
      <color rgb="FF99CCFF"/>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434975</xdr:colOff>
      <xdr:row>0</xdr:row>
      <xdr:rowOff>0</xdr:rowOff>
    </xdr:from>
    <xdr:to>
      <xdr:col>12</xdr:col>
      <xdr:colOff>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869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C49F87-9C50-4115-938A-71DEFB884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21BB08D-281F-4984-AE7B-72732C4A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9C87D53D-B0AB-451B-B108-7230C6E2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39275"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12</xdr:col>
      <xdr:colOff>0</xdr:colOff>
      <xdr:row>6</xdr:row>
      <xdr:rowOff>0</xdr:rowOff>
    </xdr:to>
    <xdr:pic>
      <xdr:nvPicPr>
        <xdr:cNvPr id="2" name="Picture 1">
          <a:extLst>
            <a:ext uri="{FF2B5EF4-FFF2-40B4-BE49-F238E27FC236}">
              <a16:creationId xmlns:a16="http://schemas.microsoft.com/office/drawing/2014/main" id="{E6605CBF-178F-4222-9C48-CD7F2185B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5</xdr:row>
      <xdr:rowOff>0</xdr:rowOff>
    </xdr:from>
    <xdr:to>
      <xdr:col>12</xdr:col>
      <xdr:colOff>0</xdr:colOff>
      <xdr:row>6</xdr:row>
      <xdr:rowOff>0</xdr:rowOff>
    </xdr:to>
    <xdr:pic>
      <xdr:nvPicPr>
        <xdr:cNvPr id="3" name="Picture 2">
          <a:extLst>
            <a:ext uri="{FF2B5EF4-FFF2-40B4-BE49-F238E27FC236}">
              <a16:creationId xmlns:a16="http://schemas.microsoft.com/office/drawing/2014/main" id="{BFBEEE34-E6B1-4ECE-910C-7F0554111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5</xdr:row>
      <xdr:rowOff>0</xdr:rowOff>
    </xdr:from>
    <xdr:to>
      <xdr:col>13</xdr:col>
      <xdr:colOff>0</xdr:colOff>
      <xdr:row>6</xdr:row>
      <xdr:rowOff>0</xdr:rowOff>
    </xdr:to>
    <xdr:pic>
      <xdr:nvPicPr>
        <xdr:cNvPr id="4" name="Picture 3">
          <a:extLst>
            <a:ext uri="{FF2B5EF4-FFF2-40B4-BE49-F238E27FC236}">
              <a16:creationId xmlns:a16="http://schemas.microsoft.com/office/drawing/2014/main" id="{025B6E28-0038-4AEF-A2D9-64D22D92D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9F03504-F352-423A-9FE6-B2AF60361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7CF2499-7BE7-4F42-A56B-84FB57986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734BAF1-2740-4E48-99D4-6C7B82E5C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1FDC5F7-C40C-4A40-817E-08EBE04255C2}" userId="S::Jameyn.Arboleda@tribunal.gc.ca::914a611a-fd6b-460a-90bd-5bd9dc82c70e" providerId="AD"/>
  <person displayName="Stidwill, Patrick" id="{830612A5-7257-4E4A-B8E8-C1ECEA033AF8}" userId="S::Patrick.Stidwill@tribunal.gc.ca::13bf65a4-45b6-4054-9a31-577b695f527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 dT="2025-12-08T19:39:41.08" personId="{D1FDC5F7-C40C-4A40-817E-08EBE04255C2}" id="{13F04E34-E525-428A-A93A-2764DE2E9770}">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73" dT="2026-06-02T14:55:55.40" personId="{830612A5-7257-4E4A-B8E8-C1ECEA033AF8}" id="{8D3F8778-94F7-47BC-9909-D33943FC2819}">
    <text>I would add in some verification, with different methods of sums, bookend, sumifs etc. They are at the bottom of the miniDB sheet labeled (check)
Here are some recent ones I have done.
O:\CITT\Cases\SIMA\NQ-2026-001\Working Files\Research\Questionnaire Replies\Importer\Trimark Tubulars Ltd\NQ-2026-001_ImpQ_Trimark Tubulars Ltd..xlsx
O:\CITT\Cases\SIMA\RR-2025-002\Working Files\Research\Questionnaire Replies\Importers\BlueScope Steel America LLC\RR-2025-002_ImpQ_BlueScope_Steel_America_LLC.xlsx</text>
    <extLst>
      <x:ext xmlns:xltc2="http://schemas.microsoft.com/office/spreadsheetml/2020/threadedcomments2" uri="{F7C98A9C-CBB3-438F-8F68-D28B6AF4A901}">
        <xltc2:checksum>761299753</xltc2:checksum>
        <xltc2:hyperlink startIndex="186" length="130" url="O:\CITT\Cases\SIMA\NQ-2026-001\Working Files\Research\Questionnaire Replies\Importer\Trimark Tubulars Ltd\NQ-2026-001_ImpQ_Trimark"/>
        <xltc2:hyperlink startIndex="338" length="163" url="O:\CITT\Cases\SIMA\RR-2025-002\Working Files\Research\Questionnaire Replies\Importers\BlueScope Steel America LLC\RR-2025-002_ImpQ_BlueScope_Steel_America_LLC.xlsx"/>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2">
    <tabColor rgb="FFFFC000"/>
  </sheetPr>
  <dimension ref="A1:G44"/>
  <sheetViews>
    <sheetView showGridLines="0" workbookViewId="0"/>
  </sheetViews>
  <sheetFormatPr defaultColWidth="8.5546875" defaultRowHeight="14.4" x14ac:dyDescent="0.3"/>
  <cols>
    <col min="1" max="1" width="24.44140625" style="131" bestFit="1" customWidth="1"/>
    <col min="2" max="2" width="27.44140625" style="62" bestFit="1" customWidth="1"/>
    <col min="3" max="3" width="32" style="62" bestFit="1" customWidth="1"/>
    <col min="4" max="4" width="15.44140625" style="62" customWidth="1"/>
    <col min="5" max="16384" width="8.5546875" style="62"/>
  </cols>
  <sheetData>
    <row r="1" spans="1:7" s="130" customFormat="1" x14ac:dyDescent="0.3">
      <c r="A1" s="134" t="s">
        <v>67</v>
      </c>
      <c r="B1" s="135" t="s">
        <v>68</v>
      </c>
      <c r="C1" s="135" t="s">
        <v>69</v>
      </c>
      <c r="D1" s="135"/>
      <c r="E1" s="135"/>
      <c r="F1" s="135" t="s">
        <v>70</v>
      </c>
      <c r="G1" s="135"/>
    </row>
    <row r="2" spans="1:7" x14ac:dyDescent="0.3">
      <c r="A2" s="131" t="s">
        <v>71</v>
      </c>
      <c r="B2" s="62" t="s">
        <v>383</v>
      </c>
      <c r="C2" s="62" t="str">
        <f>B2</f>
        <v>RR-2025-007</v>
      </c>
      <c r="F2" s="62" t="s">
        <v>164</v>
      </c>
    </row>
    <row r="3" spans="1:7" x14ac:dyDescent="0.3">
      <c r="A3" s="131" t="s">
        <v>72</v>
      </c>
      <c r="B3" s="62" t="s">
        <v>404</v>
      </c>
      <c r="C3" s="62" t="s">
        <v>405</v>
      </c>
      <c r="F3" s="62" t="s">
        <v>163</v>
      </c>
    </row>
    <row r="4" spans="1:7" x14ac:dyDescent="0.3">
      <c r="A4" s="131" t="s">
        <v>128</v>
      </c>
      <c r="B4" s="30" t="s">
        <v>314</v>
      </c>
      <c r="C4" s="30" t="s">
        <v>384</v>
      </c>
      <c r="F4" s="62" t="s">
        <v>162</v>
      </c>
    </row>
    <row r="5" spans="1:7" ht="43.2" x14ac:dyDescent="0.3">
      <c r="A5" s="131" t="s">
        <v>313</v>
      </c>
      <c r="B5" s="62" t="s">
        <v>360</v>
      </c>
      <c r="C5" s="62" t="s">
        <v>361</v>
      </c>
      <c r="D5" s="62" t="s">
        <v>305</v>
      </c>
    </row>
    <row r="6" spans="1:7" x14ac:dyDescent="0.3">
      <c r="A6" s="131" t="s">
        <v>197</v>
      </c>
      <c r="B6" s="113">
        <v>2023</v>
      </c>
      <c r="C6" s="113">
        <f>B6</f>
        <v>2023</v>
      </c>
      <c r="F6" s="69" t="s">
        <v>223</v>
      </c>
    </row>
    <row r="7" spans="1:7" x14ac:dyDescent="0.3">
      <c r="A7" s="131" t="s">
        <v>222</v>
      </c>
      <c r="B7" s="132" t="s">
        <v>385</v>
      </c>
      <c r="C7" s="152" t="s">
        <v>386</v>
      </c>
      <c r="F7" s="30" t="s">
        <v>308</v>
      </c>
    </row>
    <row r="8" spans="1:7" x14ac:dyDescent="0.3">
      <c r="A8" s="131" t="s">
        <v>198</v>
      </c>
      <c r="B8" s="113">
        <v>2026</v>
      </c>
      <c r="C8" s="113">
        <f>B8</f>
        <v>2026</v>
      </c>
      <c r="F8" s="30" t="s">
        <v>307</v>
      </c>
    </row>
    <row r="9" spans="1:7" x14ac:dyDescent="0.3">
      <c r="A9" s="131" t="s">
        <v>168</v>
      </c>
      <c r="B9" s="62" t="s">
        <v>346</v>
      </c>
      <c r="C9" s="62" t="s">
        <v>347</v>
      </c>
      <c r="F9" s="90" t="s">
        <v>224</v>
      </c>
    </row>
    <row r="10" spans="1:7" x14ac:dyDescent="0.3">
      <c r="A10" s="131" t="s">
        <v>169</v>
      </c>
      <c r="B10" s="62" t="s">
        <v>348</v>
      </c>
      <c r="C10" s="62" t="s">
        <v>349</v>
      </c>
    </row>
    <row r="11" spans="1:7" x14ac:dyDescent="0.3">
      <c r="A11" s="131" t="s">
        <v>73</v>
      </c>
      <c r="B11" s="133" t="s">
        <v>350</v>
      </c>
      <c r="C11" s="132" t="s">
        <v>351</v>
      </c>
    </row>
    <row r="12" spans="1:7" x14ac:dyDescent="0.3">
      <c r="B12" s="132"/>
      <c r="C12" s="132"/>
    </row>
    <row r="13" spans="1:7" x14ac:dyDescent="0.3">
      <c r="A13" s="137" t="s">
        <v>273</v>
      </c>
      <c r="B13" s="30" t="s">
        <v>352</v>
      </c>
      <c r="C13" s="30" t="s">
        <v>353</v>
      </c>
      <c r="D13" s="30" t="s">
        <v>354</v>
      </c>
    </row>
    <row r="14" spans="1:7" x14ac:dyDescent="0.3">
      <c r="A14" s="137" t="s">
        <v>274</v>
      </c>
      <c r="B14" s="30" t="s">
        <v>355</v>
      </c>
      <c r="C14" s="30" t="s">
        <v>356</v>
      </c>
      <c r="D14" s="30" t="s">
        <v>382</v>
      </c>
    </row>
    <row r="16" spans="1:7" ht="409.6" x14ac:dyDescent="0.3">
      <c r="A16" s="131" t="s">
        <v>77</v>
      </c>
      <c r="B16" s="212" t="s">
        <v>434</v>
      </c>
      <c r="C16" s="213" t="s">
        <v>435</v>
      </c>
    </row>
    <row r="17" spans="1:3" x14ac:dyDescent="0.3">
      <c r="A17" s="131" t="s">
        <v>215</v>
      </c>
      <c r="B17" s="212"/>
      <c r="C17" s="212"/>
    </row>
    <row r="19" spans="1:3" x14ac:dyDescent="0.3">
      <c r="A19" s="131" t="s">
        <v>78</v>
      </c>
      <c r="B19" s="32" t="s">
        <v>179</v>
      </c>
      <c r="C19" s="32" t="s">
        <v>179</v>
      </c>
    </row>
    <row r="20" spans="1:3" ht="244.8" x14ac:dyDescent="0.3">
      <c r="A20" s="131" t="s">
        <v>79</v>
      </c>
      <c r="B20" s="214" t="s">
        <v>357</v>
      </c>
      <c r="C20" s="32"/>
    </row>
    <row r="21" spans="1:3" x14ac:dyDescent="0.3">
      <c r="A21" s="131" t="s">
        <v>80</v>
      </c>
      <c r="B21" s="32" t="s">
        <v>178</v>
      </c>
      <c r="C21" s="32"/>
    </row>
    <row r="23" spans="1:3" x14ac:dyDescent="0.3">
      <c r="A23" s="131" t="s">
        <v>74</v>
      </c>
      <c r="B23" s="62" t="s">
        <v>199</v>
      </c>
      <c r="C23" s="62" t="s">
        <v>199</v>
      </c>
    </row>
    <row r="24" spans="1:3" x14ac:dyDescent="0.3">
      <c r="A24" s="131" t="s">
        <v>75</v>
      </c>
      <c r="B24" s="62" t="s">
        <v>200</v>
      </c>
      <c r="C24" s="62" t="s">
        <v>200</v>
      </c>
    </row>
    <row r="26" spans="1:3" x14ac:dyDescent="0.3">
      <c r="A26" s="131" t="s">
        <v>76</v>
      </c>
      <c r="B26" s="62" t="s">
        <v>358</v>
      </c>
      <c r="C26" s="62" t="s">
        <v>359</v>
      </c>
    </row>
    <row r="27" spans="1:3" x14ac:dyDescent="0.3">
      <c r="A27" s="131" t="s">
        <v>177</v>
      </c>
      <c r="B27" s="62" t="s">
        <v>201</v>
      </c>
      <c r="C27" s="62" t="s">
        <v>301</v>
      </c>
    </row>
    <row r="29" spans="1:3" x14ac:dyDescent="0.3">
      <c r="A29" s="136" t="s">
        <v>245</v>
      </c>
    </row>
    <row r="30" spans="1:3" x14ac:dyDescent="0.3">
      <c r="A30" s="131" t="s">
        <v>362</v>
      </c>
      <c r="B30" s="32" t="s">
        <v>364</v>
      </c>
      <c r="C30" s="32" t="s">
        <v>365</v>
      </c>
    </row>
    <row r="31" spans="1:3" x14ac:dyDescent="0.3">
      <c r="A31" s="131" t="s">
        <v>363</v>
      </c>
      <c r="B31" s="212" t="s">
        <v>366</v>
      </c>
      <c r="C31" s="212" t="s">
        <v>367</v>
      </c>
    </row>
    <row r="32" spans="1:3" x14ac:dyDescent="0.3">
      <c r="A32" s="131" t="s">
        <v>269</v>
      </c>
      <c r="B32" s="62" t="s">
        <v>263</v>
      </c>
      <c r="C32" s="62" t="s">
        <v>264</v>
      </c>
    </row>
    <row r="33" spans="1:4" x14ac:dyDescent="0.3">
      <c r="A33" s="131" t="s">
        <v>265</v>
      </c>
      <c r="B33" s="62" t="s">
        <v>265</v>
      </c>
      <c r="C33" s="62" t="s">
        <v>266</v>
      </c>
    </row>
    <row r="34" spans="1:4" x14ac:dyDescent="0.3">
      <c r="A34" s="131" t="s">
        <v>270</v>
      </c>
      <c r="B34" s="62" t="s">
        <v>418</v>
      </c>
      <c r="C34" s="62" t="s">
        <v>421</v>
      </c>
    </row>
    <row r="35" spans="1:4" x14ac:dyDescent="0.3">
      <c r="A35" s="131" t="s">
        <v>271</v>
      </c>
      <c r="B35" s="62" t="s">
        <v>419</v>
      </c>
      <c r="C35" s="62" t="s">
        <v>419</v>
      </c>
    </row>
    <row r="36" spans="1:4" x14ac:dyDescent="0.3">
      <c r="A36" s="131" t="s">
        <v>272</v>
      </c>
      <c r="B36" s="62" t="s">
        <v>420</v>
      </c>
      <c r="C36" s="62" t="s">
        <v>420</v>
      </c>
    </row>
    <row r="38" spans="1:4" x14ac:dyDescent="0.3">
      <c r="A38" s="367" t="s">
        <v>282</v>
      </c>
      <c r="B38" s="367"/>
      <c r="C38" s="367"/>
      <c r="D38" s="367"/>
    </row>
    <row r="39" spans="1:4" x14ac:dyDescent="0.3">
      <c r="A39" s="131" t="s">
        <v>327</v>
      </c>
      <c r="B39" s="62" t="s">
        <v>284</v>
      </c>
      <c r="C39" s="62" t="s">
        <v>285</v>
      </c>
      <c r="D39" s="138" t="str">
        <f>IF(Intro!$G$21="English",B39,C39)</f>
        <v>Yes</v>
      </c>
    </row>
    <row r="40" spans="1:4" x14ac:dyDescent="0.3">
      <c r="B40" s="62" t="s">
        <v>286</v>
      </c>
      <c r="C40" s="62" t="s">
        <v>287</v>
      </c>
      <c r="D40" s="138" t="str">
        <f>IF(Intro!$G$21="English",B40,C40)</f>
        <v>No</v>
      </c>
    </row>
    <row r="41" spans="1:4" x14ac:dyDescent="0.3">
      <c r="D41" s="138"/>
    </row>
    <row r="42" spans="1:4" x14ac:dyDescent="0.3">
      <c r="A42" s="131" t="s">
        <v>283</v>
      </c>
      <c r="B42" s="62" t="s">
        <v>280</v>
      </c>
      <c r="C42" s="62" t="s">
        <v>281</v>
      </c>
      <c r="D42" s="138" t="str">
        <f>IF(Intro!$G$21="English",B42,C42)</f>
        <v>Distributor</v>
      </c>
    </row>
    <row r="43" spans="1:4" x14ac:dyDescent="0.3">
      <c r="B43" s="62" t="s">
        <v>51</v>
      </c>
      <c r="C43" s="62" t="s">
        <v>41</v>
      </c>
      <c r="D43" s="138" t="str">
        <f>IF(Intro!$G$21="English",B43,C43)</f>
        <v>End user</v>
      </c>
    </row>
    <row r="44" spans="1:4" x14ac:dyDescent="0.3">
      <c r="B44" s="62" t="s">
        <v>165</v>
      </c>
      <c r="C44" s="62" t="s">
        <v>166</v>
      </c>
      <c r="D44" s="138" t="str">
        <f>IF(Intro!$G$21="English",B44,C44)</f>
        <v>Broker or trader</v>
      </c>
    </row>
  </sheetData>
  <sheetProtection algorithmName="SHA-512" hashValue="x5Wk1FJoelYiaXIHQnnW7UAgceeu++hnKNrR9rK+FXR6wUyF069p5WRXhp4OeP7id1QDTeNo4CcYa+P0/sVJyw==" saltValue="SjacKIwJhKJ1Cb509zfTpw==" spinCount="100000" sheet="1" objects="1" scenarios="1" selectLockedCells="1"/>
  <mergeCells count="1">
    <mergeCell ref="A38:D38"/>
  </mergeCells>
  <phoneticPr fontId="42" type="noConversion"/>
  <dataValidations count="2">
    <dataValidation type="list" allowBlank="1" showInputMessage="1" showErrorMessage="1" sqref="C4" xr:uid="{D26A13D0-D236-4F11-84AE-D003DB585D90}">
      <formula1>"le dumping, le dumping et le subventionnement"</formula1>
    </dataValidation>
    <dataValidation type="list" allowBlank="1" showInputMessage="1" showErrorMessage="1" sqref="B4" xr:uid="{876D496F-E947-4972-B011-AB484C84150A}">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CA17-04FC-4CB8-9C5A-8DA03B480889}">
  <sheetPr>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211" t="s">
        <v>68</v>
      </c>
      <c r="P2" s="211"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20"/>
      <c r="C7" s="220"/>
      <c r="D7" s="220"/>
      <c r="E7" s="220"/>
      <c r="F7" s="220"/>
      <c r="G7" s="220"/>
      <c r="H7" s="220"/>
      <c r="I7" s="220"/>
      <c r="J7" s="220"/>
      <c r="K7" s="220"/>
      <c r="L7" s="220"/>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222"/>
      <c r="C11" s="222"/>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IF(Intro!$G$21="English",Variables!B31,Variables!C31)</f>
        <v>Germany</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218"/>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18"/>
      <c r="E28" s="28"/>
      <c r="F28" s="62"/>
      <c r="G28" s="581"/>
      <c r="H28" s="582"/>
      <c r="I28" s="582"/>
      <c r="J28" s="582"/>
      <c r="K28" s="582"/>
      <c r="L28" s="88"/>
      <c r="M28" s="62"/>
      <c r="O28" s="25"/>
      <c r="P28" s="211"/>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18"/>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18"/>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si="4"/>
        <v>0</v>
      </c>
      <c r="I90" s="156">
        <f t="shared" si="4"/>
        <v>0</v>
      </c>
      <c r="J90" s="156">
        <f t="shared" si="4"/>
        <v>0</v>
      </c>
      <c r="K90" s="156">
        <f t="shared" si="4"/>
        <v>0</v>
      </c>
      <c r="L90" s="234"/>
    </row>
    <row r="91" spans="1:22" s="9" customFormat="1" x14ac:dyDescent="0.3">
      <c r="A91" s="89"/>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211"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211"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218"/>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218"/>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223"/>
      <c r="K100" s="223"/>
      <c r="L100" s="224"/>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223"/>
      <c r="K101" s="223"/>
      <c r="L101" s="224"/>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219" t="s">
        <v>345</v>
      </c>
      <c r="Q102" s="49"/>
      <c r="R102" s="48"/>
      <c r="S102" s="48"/>
      <c r="T102" s="47"/>
      <c r="U102" s="47"/>
      <c r="V102" s="47"/>
    </row>
    <row r="103" spans="1:22" x14ac:dyDescent="0.3">
      <c r="A103" s="7"/>
      <c r="B103" s="50"/>
      <c r="C103" s="92"/>
      <c r="D103" s="93"/>
      <c r="E103" s="92"/>
      <c r="F103" s="92"/>
      <c r="G103" s="92"/>
      <c r="H103" s="92"/>
      <c r="I103" s="92"/>
      <c r="J103" s="223"/>
      <c r="K103" s="223"/>
      <c r="L103" s="224"/>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211"/>
      <c r="P113" s="211"/>
    </row>
    <row r="115" spans="1:16" x14ac:dyDescent="0.3">
      <c r="O115" s="211"/>
      <c r="P115" s="211"/>
    </row>
  </sheetData>
  <sheetProtection algorithmName="SHA-512" hashValue="7puhQO1sqhSlzpRoZLOpm3k8uRcBoxSzQj+J5A27hTSkiSQSyOyfSqd55dXHBcbUWdSfw+eH9umJ/r4LPX2oZg==" saltValue="LHgKS0l/yskZSxFz0bZlzA==" spinCount="100000" sheet="1" objects="1" scenarios="1" selectLockedCells="1"/>
  <mergeCells count="113">
    <mergeCell ref="B102:L102"/>
    <mergeCell ref="B104:L111"/>
    <mergeCell ref="B93:L93"/>
    <mergeCell ref="B95:L95"/>
    <mergeCell ref="B96:L96"/>
    <mergeCell ref="B97:L97"/>
    <mergeCell ref="D98:D99"/>
    <mergeCell ref="E98:E99"/>
    <mergeCell ref="F98:F99"/>
    <mergeCell ref="G98:G99"/>
    <mergeCell ref="H98:H99"/>
    <mergeCell ref="B85:C87"/>
    <mergeCell ref="D85:F85"/>
    <mergeCell ref="D86:F86"/>
    <mergeCell ref="D87:F87"/>
    <mergeCell ref="B88:K88"/>
    <mergeCell ref="B89:C91"/>
    <mergeCell ref="D89:F89"/>
    <mergeCell ref="D90:F90"/>
    <mergeCell ref="D91:F91"/>
    <mergeCell ref="B78:C80"/>
    <mergeCell ref="D78:F78"/>
    <mergeCell ref="D79:F79"/>
    <mergeCell ref="D80:F80"/>
    <mergeCell ref="B81:K81"/>
    <mergeCell ref="B82:C84"/>
    <mergeCell ref="D82:F82"/>
    <mergeCell ref="D83:F83"/>
    <mergeCell ref="D84:F84"/>
    <mergeCell ref="B73:K73"/>
    <mergeCell ref="B74:K74"/>
    <mergeCell ref="B75:C77"/>
    <mergeCell ref="D75:F75"/>
    <mergeCell ref="D76:F76"/>
    <mergeCell ref="D77:F77"/>
    <mergeCell ref="B67:C69"/>
    <mergeCell ref="D67:F67"/>
    <mergeCell ref="D68:F68"/>
    <mergeCell ref="D69:F69"/>
    <mergeCell ref="B70:C72"/>
    <mergeCell ref="D70:F70"/>
    <mergeCell ref="D71:F71"/>
    <mergeCell ref="D72:F72"/>
    <mergeCell ref="B62:K62"/>
    <mergeCell ref="B63:K63"/>
    <mergeCell ref="B64:C66"/>
    <mergeCell ref="D64:F64"/>
    <mergeCell ref="D65:F65"/>
    <mergeCell ref="D66:F66"/>
    <mergeCell ref="G60:G61"/>
    <mergeCell ref="H60:H61"/>
    <mergeCell ref="I60:I61"/>
    <mergeCell ref="J60:J61"/>
    <mergeCell ref="K60:K61"/>
    <mergeCell ref="B52:C54"/>
    <mergeCell ref="D52:F52"/>
    <mergeCell ref="D53:F53"/>
    <mergeCell ref="D54:F54"/>
    <mergeCell ref="B55:K55"/>
    <mergeCell ref="B56:C58"/>
    <mergeCell ref="D56:F56"/>
    <mergeCell ref="D57:F57"/>
    <mergeCell ref="D58:F58"/>
    <mergeCell ref="B45:C47"/>
    <mergeCell ref="D45:F45"/>
    <mergeCell ref="D46:F46"/>
    <mergeCell ref="D47:F47"/>
    <mergeCell ref="B48:K48"/>
    <mergeCell ref="B49:C51"/>
    <mergeCell ref="D49:F49"/>
    <mergeCell ref="D50:F50"/>
    <mergeCell ref="D51:F51"/>
    <mergeCell ref="B40:K40"/>
    <mergeCell ref="B41:K41"/>
    <mergeCell ref="B42:C44"/>
    <mergeCell ref="D42:F42"/>
    <mergeCell ref="D43:F43"/>
    <mergeCell ref="D44:F44"/>
    <mergeCell ref="B34:C36"/>
    <mergeCell ref="D34:F34"/>
    <mergeCell ref="D35:F35"/>
    <mergeCell ref="D36:F36"/>
    <mergeCell ref="B37:C39"/>
    <mergeCell ref="D37:F37"/>
    <mergeCell ref="D38:F38"/>
    <mergeCell ref="D39:F39"/>
    <mergeCell ref="B29:K29"/>
    <mergeCell ref="B30:K30"/>
    <mergeCell ref="B31:C33"/>
    <mergeCell ref="D31:F31"/>
    <mergeCell ref="D32:F32"/>
    <mergeCell ref="D33:F33"/>
    <mergeCell ref="B20:L20"/>
    <mergeCell ref="B21:L21"/>
    <mergeCell ref="B23:F24"/>
    <mergeCell ref="G23:K24"/>
    <mergeCell ref="G27:G28"/>
    <mergeCell ref="H27:H28"/>
    <mergeCell ref="I27:I28"/>
    <mergeCell ref="J27:J28"/>
    <mergeCell ref="K27:K28"/>
    <mergeCell ref="B12:L12"/>
    <mergeCell ref="B13:L14"/>
    <mergeCell ref="B15:L15"/>
    <mergeCell ref="B16:L16"/>
    <mergeCell ref="B17:L17"/>
    <mergeCell ref="B18:L18"/>
    <mergeCell ref="B4:L4"/>
    <mergeCell ref="B5:L5"/>
    <mergeCell ref="B6:L6"/>
    <mergeCell ref="B8:L8"/>
    <mergeCell ref="B9:L9"/>
    <mergeCell ref="B10:L10"/>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BF9DA812-BD4A-4AE9-BC4B-0AEA150F176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B47F1551-1902-48FD-9726-74ABCDBE7DC6}">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9EE22499-1133-41E0-AAEA-E4BDB278185C}">
      <formula1>1001</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FE36-355A-4866-B8B6-D0C4AF1A9D50}">
  <sheetPr>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211" t="s">
        <v>68</v>
      </c>
      <c r="P2" s="211"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43"/>
      <c r="C7" s="243"/>
      <c r="D7" s="243"/>
      <c r="E7" s="243"/>
      <c r="F7" s="243"/>
      <c r="G7" s="243"/>
      <c r="H7" s="243"/>
      <c r="I7" s="243"/>
      <c r="J7" s="243"/>
      <c r="K7" s="243"/>
      <c r="L7" s="243"/>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244"/>
      <c r="C11" s="244"/>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IF(Intro!$G$21="English",Variables!B35,Variables!C35)</f>
        <v>France</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241"/>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41"/>
      <c r="E28" s="28"/>
      <c r="F28" s="62"/>
      <c r="G28" s="581"/>
      <c r="H28" s="582"/>
      <c r="I28" s="582"/>
      <c r="J28" s="582"/>
      <c r="K28" s="582"/>
      <c r="L28" s="88"/>
      <c r="M28" s="62"/>
      <c r="O28" s="25"/>
      <c r="P28" s="211"/>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41"/>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41"/>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si="4"/>
        <v>0</v>
      </c>
      <c r="I90" s="156">
        <f t="shared" si="4"/>
        <v>0</v>
      </c>
      <c r="J90" s="156">
        <f t="shared" si="4"/>
        <v>0</v>
      </c>
      <c r="K90" s="156">
        <f t="shared" si="4"/>
        <v>0</v>
      </c>
      <c r="L90" s="234"/>
    </row>
    <row r="91" spans="1:22" s="9" customFormat="1" x14ac:dyDescent="0.3">
      <c r="A91" s="89"/>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211"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211"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241"/>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241"/>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245"/>
      <c r="K100" s="245"/>
      <c r="L100" s="246"/>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245"/>
      <c r="K101" s="245"/>
      <c r="L101" s="246"/>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242" t="s">
        <v>345</v>
      </c>
      <c r="Q102" s="49"/>
      <c r="R102" s="48"/>
      <c r="S102" s="48"/>
      <c r="T102" s="47"/>
      <c r="U102" s="47"/>
      <c r="V102" s="47"/>
    </row>
    <row r="103" spans="1:22" x14ac:dyDescent="0.3">
      <c r="A103" s="7"/>
      <c r="B103" s="50"/>
      <c r="C103" s="92"/>
      <c r="D103" s="93"/>
      <c r="E103" s="92"/>
      <c r="F103" s="92"/>
      <c r="G103" s="92"/>
      <c r="H103" s="92"/>
      <c r="I103" s="92"/>
      <c r="J103" s="245"/>
      <c r="K103" s="245"/>
      <c r="L103" s="246"/>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211"/>
      <c r="P113" s="211"/>
    </row>
    <row r="115" spans="1:16" x14ac:dyDescent="0.3">
      <c r="O115" s="211"/>
      <c r="P115" s="211"/>
    </row>
  </sheetData>
  <sheetProtection algorithmName="SHA-512" hashValue="0hSxqevUf8FK7sOXg2X96f6iNnRCKQ9PJquTY572wvMnKK30FXaMMfpOk+7UStO2fS1V6snrRaRcD/AkVZmE6w==" saltValue="TK+ADUqghHIoAXv1b9+80w==" spinCount="100000" sheet="1" objects="1" scenarios="1" selectLockedCells="1"/>
  <mergeCells count="113">
    <mergeCell ref="B12:L12"/>
    <mergeCell ref="B13:L14"/>
    <mergeCell ref="B15:L15"/>
    <mergeCell ref="B16:L16"/>
    <mergeCell ref="B17:L17"/>
    <mergeCell ref="B18:L18"/>
    <mergeCell ref="B4:L4"/>
    <mergeCell ref="B5:L5"/>
    <mergeCell ref="B6:L6"/>
    <mergeCell ref="B8:L8"/>
    <mergeCell ref="B9:L9"/>
    <mergeCell ref="B10:L10"/>
    <mergeCell ref="B29:K29"/>
    <mergeCell ref="B30:K30"/>
    <mergeCell ref="B31:C33"/>
    <mergeCell ref="D31:F31"/>
    <mergeCell ref="D32:F32"/>
    <mergeCell ref="D33:F33"/>
    <mergeCell ref="B20:L20"/>
    <mergeCell ref="B21:L21"/>
    <mergeCell ref="B23:F24"/>
    <mergeCell ref="G23:K24"/>
    <mergeCell ref="G27:G28"/>
    <mergeCell ref="H27:H28"/>
    <mergeCell ref="I27:I28"/>
    <mergeCell ref="J27:J28"/>
    <mergeCell ref="K27:K28"/>
    <mergeCell ref="B40:K40"/>
    <mergeCell ref="B41:K41"/>
    <mergeCell ref="B42:C44"/>
    <mergeCell ref="D42:F42"/>
    <mergeCell ref="D43:F43"/>
    <mergeCell ref="D44:F44"/>
    <mergeCell ref="B34:C36"/>
    <mergeCell ref="D34:F34"/>
    <mergeCell ref="D35:F35"/>
    <mergeCell ref="D36:F36"/>
    <mergeCell ref="B37:C39"/>
    <mergeCell ref="D37:F37"/>
    <mergeCell ref="D38:F38"/>
    <mergeCell ref="D39:F39"/>
    <mergeCell ref="B45:C47"/>
    <mergeCell ref="D45:F45"/>
    <mergeCell ref="D46:F46"/>
    <mergeCell ref="D47:F47"/>
    <mergeCell ref="B48:K48"/>
    <mergeCell ref="B49:C51"/>
    <mergeCell ref="D49:F49"/>
    <mergeCell ref="D50:F50"/>
    <mergeCell ref="D51:F51"/>
    <mergeCell ref="G60:G61"/>
    <mergeCell ref="H60:H61"/>
    <mergeCell ref="I60:I61"/>
    <mergeCell ref="J60:J61"/>
    <mergeCell ref="K60:K61"/>
    <mergeCell ref="B62:K62"/>
    <mergeCell ref="B52:C54"/>
    <mergeCell ref="D52:F52"/>
    <mergeCell ref="D53:F53"/>
    <mergeCell ref="D54:F54"/>
    <mergeCell ref="B55:K55"/>
    <mergeCell ref="B56:C58"/>
    <mergeCell ref="D56:F56"/>
    <mergeCell ref="D57:F57"/>
    <mergeCell ref="D58:F58"/>
    <mergeCell ref="B63:K63"/>
    <mergeCell ref="B64:C66"/>
    <mergeCell ref="D64:F64"/>
    <mergeCell ref="D65:F65"/>
    <mergeCell ref="D66:F66"/>
    <mergeCell ref="B67:C69"/>
    <mergeCell ref="D67:F67"/>
    <mergeCell ref="D68:F68"/>
    <mergeCell ref="D69:F69"/>
    <mergeCell ref="B75:C77"/>
    <mergeCell ref="D75:F75"/>
    <mergeCell ref="D76:F76"/>
    <mergeCell ref="D77:F77"/>
    <mergeCell ref="B78:C80"/>
    <mergeCell ref="D78:F78"/>
    <mergeCell ref="D79:F79"/>
    <mergeCell ref="D80:F80"/>
    <mergeCell ref="B70:C72"/>
    <mergeCell ref="D70:F70"/>
    <mergeCell ref="D71:F71"/>
    <mergeCell ref="D72:F72"/>
    <mergeCell ref="B73:K73"/>
    <mergeCell ref="B74:K74"/>
    <mergeCell ref="B88:K88"/>
    <mergeCell ref="B89:C91"/>
    <mergeCell ref="D89:F89"/>
    <mergeCell ref="D90:F90"/>
    <mergeCell ref="D91:F91"/>
    <mergeCell ref="B93:L93"/>
    <mergeCell ref="B81:K81"/>
    <mergeCell ref="B82:C84"/>
    <mergeCell ref="D82:F82"/>
    <mergeCell ref="D83:F83"/>
    <mergeCell ref="D84:F84"/>
    <mergeCell ref="B85:C87"/>
    <mergeCell ref="D85:F85"/>
    <mergeCell ref="D86:F86"/>
    <mergeCell ref="D87:F87"/>
    <mergeCell ref="B102:L102"/>
    <mergeCell ref="B104:L111"/>
    <mergeCell ref="B95:L95"/>
    <mergeCell ref="B96:L96"/>
    <mergeCell ref="B97:L97"/>
    <mergeCell ref="D98:D99"/>
    <mergeCell ref="E98:E99"/>
    <mergeCell ref="F98:F99"/>
    <mergeCell ref="G98:G99"/>
    <mergeCell ref="H98:H99"/>
  </mergeCells>
  <dataValidations count="3">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223924AA-3D3A-4B0A-8E3D-9CB1800D0E5B}">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324933BF-538F-4A6A-9504-35BEC08BF3D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8685839D-9E70-4083-AA63-DB2464A54207}">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EA270-FA30-4EF4-BACE-9929D712FEEF}">
  <sheetPr>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211" t="s">
        <v>68</v>
      </c>
      <c r="P2" s="211"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43"/>
      <c r="C7" s="243"/>
      <c r="D7" s="243"/>
      <c r="E7" s="243"/>
      <c r="F7" s="243"/>
      <c r="G7" s="243"/>
      <c r="H7" s="243"/>
      <c r="I7" s="243"/>
      <c r="J7" s="243"/>
      <c r="K7" s="243"/>
      <c r="L7" s="243"/>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244"/>
      <c r="C11" s="244"/>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IF(Intro!$G$21="English",Variables!B34,Variables!C34)</f>
        <v>South Korea</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241"/>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41"/>
      <c r="E28" s="28"/>
      <c r="F28" s="62"/>
      <c r="G28" s="581"/>
      <c r="H28" s="582"/>
      <c r="I28" s="582"/>
      <c r="J28" s="582"/>
      <c r="K28" s="582"/>
      <c r="L28" s="88"/>
      <c r="M28" s="62"/>
      <c r="O28" s="25"/>
      <c r="P28" s="211"/>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41"/>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41"/>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si="4"/>
        <v>0</v>
      </c>
      <c r="I90" s="156">
        <f t="shared" si="4"/>
        <v>0</v>
      </c>
      <c r="J90" s="156">
        <f t="shared" si="4"/>
        <v>0</v>
      </c>
      <c r="K90" s="156">
        <f t="shared" si="4"/>
        <v>0</v>
      </c>
      <c r="L90" s="234"/>
    </row>
    <row r="91" spans="1:22" s="9" customFormat="1" x14ac:dyDescent="0.3">
      <c r="A91" s="89"/>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211"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211"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241"/>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241"/>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245"/>
      <c r="K100" s="245"/>
      <c r="L100" s="246"/>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245"/>
      <c r="K101" s="245"/>
      <c r="L101" s="246"/>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242" t="s">
        <v>345</v>
      </c>
      <c r="Q102" s="49"/>
      <c r="R102" s="48"/>
      <c r="S102" s="48"/>
      <c r="T102" s="47"/>
      <c r="U102" s="47"/>
      <c r="V102" s="47"/>
    </row>
    <row r="103" spans="1:22" x14ac:dyDescent="0.3">
      <c r="A103" s="7"/>
      <c r="B103" s="50"/>
      <c r="C103" s="92"/>
      <c r="D103" s="93"/>
      <c r="E103" s="92"/>
      <c r="F103" s="92"/>
      <c r="G103" s="92"/>
      <c r="H103" s="92"/>
      <c r="I103" s="92"/>
      <c r="J103" s="245"/>
      <c r="K103" s="245"/>
      <c r="L103" s="246"/>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211"/>
      <c r="P113" s="211"/>
    </row>
    <row r="115" spans="1:16" x14ac:dyDescent="0.3">
      <c r="O115" s="211"/>
      <c r="P115" s="211"/>
    </row>
  </sheetData>
  <sheetProtection algorithmName="SHA-512" hashValue="nhviVnY4q2J280hiy7FCyQmLnuWq2nW/KU5InCnOsBwqOs/2VIQLGe7hqvS/3YPjsyCEweOVBIR+n8FOHuokrQ==" saltValue="Ki24X2Wz6HwGqKtSJdrIaQ==" spinCount="100000" sheet="1" objects="1" scenarios="1" selectLockedCells="1"/>
  <mergeCells count="113">
    <mergeCell ref="B12:L12"/>
    <mergeCell ref="B13:L14"/>
    <mergeCell ref="B15:L15"/>
    <mergeCell ref="B16:L16"/>
    <mergeCell ref="B17:L17"/>
    <mergeCell ref="B18:L18"/>
    <mergeCell ref="B4:L4"/>
    <mergeCell ref="B5:L5"/>
    <mergeCell ref="B6:L6"/>
    <mergeCell ref="B8:L8"/>
    <mergeCell ref="B9:L9"/>
    <mergeCell ref="B10:L10"/>
    <mergeCell ref="B29:K29"/>
    <mergeCell ref="B30:K30"/>
    <mergeCell ref="B31:C33"/>
    <mergeCell ref="D31:F31"/>
    <mergeCell ref="D32:F32"/>
    <mergeCell ref="D33:F33"/>
    <mergeCell ref="B20:L20"/>
    <mergeCell ref="B21:L21"/>
    <mergeCell ref="B23:F24"/>
    <mergeCell ref="G23:K24"/>
    <mergeCell ref="G27:G28"/>
    <mergeCell ref="H27:H28"/>
    <mergeCell ref="I27:I28"/>
    <mergeCell ref="J27:J28"/>
    <mergeCell ref="K27:K28"/>
    <mergeCell ref="B40:K40"/>
    <mergeCell ref="B41:K41"/>
    <mergeCell ref="B42:C44"/>
    <mergeCell ref="D42:F42"/>
    <mergeCell ref="D43:F43"/>
    <mergeCell ref="D44:F44"/>
    <mergeCell ref="B34:C36"/>
    <mergeCell ref="D34:F34"/>
    <mergeCell ref="D35:F35"/>
    <mergeCell ref="D36:F36"/>
    <mergeCell ref="B37:C39"/>
    <mergeCell ref="D37:F37"/>
    <mergeCell ref="D38:F38"/>
    <mergeCell ref="D39:F39"/>
    <mergeCell ref="B45:C47"/>
    <mergeCell ref="D45:F45"/>
    <mergeCell ref="D46:F46"/>
    <mergeCell ref="D47:F47"/>
    <mergeCell ref="B48:K48"/>
    <mergeCell ref="B49:C51"/>
    <mergeCell ref="D49:F49"/>
    <mergeCell ref="D50:F50"/>
    <mergeCell ref="D51:F51"/>
    <mergeCell ref="G60:G61"/>
    <mergeCell ref="H60:H61"/>
    <mergeCell ref="I60:I61"/>
    <mergeCell ref="J60:J61"/>
    <mergeCell ref="K60:K61"/>
    <mergeCell ref="B62:K62"/>
    <mergeCell ref="B52:C54"/>
    <mergeCell ref="D52:F52"/>
    <mergeCell ref="D53:F53"/>
    <mergeCell ref="D54:F54"/>
    <mergeCell ref="B55:K55"/>
    <mergeCell ref="B56:C58"/>
    <mergeCell ref="D56:F56"/>
    <mergeCell ref="D57:F57"/>
    <mergeCell ref="D58:F58"/>
    <mergeCell ref="B63:K63"/>
    <mergeCell ref="B64:C66"/>
    <mergeCell ref="D64:F64"/>
    <mergeCell ref="D65:F65"/>
    <mergeCell ref="D66:F66"/>
    <mergeCell ref="B67:C69"/>
    <mergeCell ref="D67:F67"/>
    <mergeCell ref="D68:F68"/>
    <mergeCell ref="D69:F69"/>
    <mergeCell ref="B75:C77"/>
    <mergeCell ref="D75:F75"/>
    <mergeCell ref="D76:F76"/>
    <mergeCell ref="D77:F77"/>
    <mergeCell ref="B78:C80"/>
    <mergeCell ref="D78:F78"/>
    <mergeCell ref="D79:F79"/>
    <mergeCell ref="D80:F80"/>
    <mergeCell ref="B70:C72"/>
    <mergeCell ref="D70:F70"/>
    <mergeCell ref="D71:F71"/>
    <mergeCell ref="D72:F72"/>
    <mergeCell ref="B73:K73"/>
    <mergeCell ref="B74:K74"/>
    <mergeCell ref="B88:K88"/>
    <mergeCell ref="B89:C91"/>
    <mergeCell ref="D89:F89"/>
    <mergeCell ref="D90:F90"/>
    <mergeCell ref="D91:F91"/>
    <mergeCell ref="B93:L93"/>
    <mergeCell ref="B81:K81"/>
    <mergeCell ref="B82:C84"/>
    <mergeCell ref="D82:F82"/>
    <mergeCell ref="D83:F83"/>
    <mergeCell ref="D84:F84"/>
    <mergeCell ref="B85:C87"/>
    <mergeCell ref="D85:F85"/>
    <mergeCell ref="D86:F86"/>
    <mergeCell ref="D87:F87"/>
    <mergeCell ref="B102:L102"/>
    <mergeCell ref="B104:L111"/>
    <mergeCell ref="B95:L95"/>
    <mergeCell ref="B96:L96"/>
    <mergeCell ref="B97:L97"/>
    <mergeCell ref="D98:D99"/>
    <mergeCell ref="E98:E99"/>
    <mergeCell ref="F98:F99"/>
    <mergeCell ref="G98:G99"/>
    <mergeCell ref="H98:H9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7DB6B103-003B-41EE-853C-A8B434FF5206}">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6C2EE756-AF20-491C-AF7F-3B381D60C739}">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8E42CB86-2750-4A51-B7C0-F516E7B1B40C}">
      <formula1>1001</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B6568-6096-4EA2-8BE5-D3AA84F35853}">
  <sheetPr>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211" t="s">
        <v>68</v>
      </c>
      <c r="P2" s="211"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43"/>
      <c r="C7" s="243"/>
      <c r="D7" s="243"/>
      <c r="E7" s="243"/>
      <c r="F7" s="243"/>
      <c r="G7" s="243"/>
      <c r="H7" s="243"/>
      <c r="I7" s="243"/>
      <c r="J7" s="243"/>
      <c r="K7" s="243"/>
      <c r="L7" s="243"/>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244"/>
      <c r="C11" s="244"/>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IF(Intro!$G$21="English",Variables!B36,Variables!C36)</f>
        <v>Türkiye</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241"/>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41"/>
      <c r="E28" s="28"/>
      <c r="F28" s="62"/>
      <c r="G28" s="581"/>
      <c r="H28" s="582"/>
      <c r="I28" s="582"/>
      <c r="J28" s="582"/>
      <c r="K28" s="582"/>
      <c r="L28" s="88"/>
      <c r="M28" s="62"/>
      <c r="O28" s="25"/>
      <c r="P28" s="211"/>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41"/>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41"/>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si="4"/>
        <v>0</v>
      </c>
      <c r="I90" s="156">
        <f t="shared" si="4"/>
        <v>0</v>
      </c>
      <c r="J90" s="156">
        <f t="shared" si="4"/>
        <v>0</v>
      </c>
      <c r="K90" s="156">
        <f t="shared" si="4"/>
        <v>0</v>
      </c>
      <c r="L90" s="234"/>
    </row>
    <row r="91" spans="1:22" s="9" customFormat="1" x14ac:dyDescent="0.3">
      <c r="A91" s="89"/>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211"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211"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241"/>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241"/>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245"/>
      <c r="K100" s="245"/>
      <c r="L100" s="246"/>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245"/>
      <c r="K101" s="245"/>
      <c r="L101" s="246"/>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242" t="s">
        <v>345</v>
      </c>
      <c r="Q102" s="49"/>
      <c r="R102" s="48"/>
      <c r="S102" s="48"/>
      <c r="T102" s="47"/>
      <c r="U102" s="47"/>
      <c r="V102" s="47"/>
    </row>
    <row r="103" spans="1:22" x14ac:dyDescent="0.3">
      <c r="A103" s="7"/>
      <c r="B103" s="50"/>
      <c r="C103" s="92"/>
      <c r="D103" s="93"/>
      <c r="E103" s="92"/>
      <c r="F103" s="92"/>
      <c r="G103" s="92"/>
      <c r="H103" s="92"/>
      <c r="I103" s="92"/>
      <c r="J103" s="245"/>
      <c r="K103" s="245"/>
      <c r="L103" s="246"/>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211"/>
      <c r="P113" s="211"/>
    </row>
    <row r="115" spans="1:16" x14ac:dyDescent="0.3">
      <c r="O115" s="211"/>
      <c r="P115" s="211"/>
    </row>
  </sheetData>
  <sheetProtection algorithmName="SHA-512" hashValue="wSjLiY7LF94c8V1xzU3I5vgmrnRYxg8ik6daelTyq/Ck4Vmr2LTOdCbfvS72xIk1hbCENkB7WZQIjdOrOSc++A==" saltValue="uKXMyBsTq4snSqFHKou6qQ==" spinCount="100000" sheet="1" objects="1" scenarios="1" selectLockedCells="1"/>
  <mergeCells count="113">
    <mergeCell ref="B12:L12"/>
    <mergeCell ref="B13:L14"/>
    <mergeCell ref="B15:L15"/>
    <mergeCell ref="B16:L16"/>
    <mergeCell ref="B17:L17"/>
    <mergeCell ref="B18:L18"/>
    <mergeCell ref="B4:L4"/>
    <mergeCell ref="B5:L5"/>
    <mergeCell ref="B6:L6"/>
    <mergeCell ref="B8:L8"/>
    <mergeCell ref="B9:L9"/>
    <mergeCell ref="B10:L10"/>
    <mergeCell ref="B29:K29"/>
    <mergeCell ref="B30:K30"/>
    <mergeCell ref="B31:C33"/>
    <mergeCell ref="D31:F31"/>
    <mergeCell ref="D32:F32"/>
    <mergeCell ref="D33:F33"/>
    <mergeCell ref="B20:L20"/>
    <mergeCell ref="B21:L21"/>
    <mergeCell ref="B23:F24"/>
    <mergeCell ref="G23:K24"/>
    <mergeCell ref="G27:G28"/>
    <mergeCell ref="H27:H28"/>
    <mergeCell ref="I27:I28"/>
    <mergeCell ref="J27:J28"/>
    <mergeCell ref="K27:K28"/>
    <mergeCell ref="B40:K40"/>
    <mergeCell ref="B41:K41"/>
    <mergeCell ref="B42:C44"/>
    <mergeCell ref="D42:F42"/>
    <mergeCell ref="D43:F43"/>
    <mergeCell ref="D44:F44"/>
    <mergeCell ref="B34:C36"/>
    <mergeCell ref="D34:F34"/>
    <mergeCell ref="D35:F35"/>
    <mergeCell ref="D36:F36"/>
    <mergeCell ref="B37:C39"/>
    <mergeCell ref="D37:F37"/>
    <mergeCell ref="D38:F38"/>
    <mergeCell ref="D39:F39"/>
    <mergeCell ref="B45:C47"/>
    <mergeCell ref="D45:F45"/>
    <mergeCell ref="D46:F46"/>
    <mergeCell ref="D47:F47"/>
    <mergeCell ref="B48:K48"/>
    <mergeCell ref="B49:C51"/>
    <mergeCell ref="D49:F49"/>
    <mergeCell ref="D50:F50"/>
    <mergeCell ref="D51:F51"/>
    <mergeCell ref="G60:G61"/>
    <mergeCell ref="H60:H61"/>
    <mergeCell ref="I60:I61"/>
    <mergeCell ref="J60:J61"/>
    <mergeCell ref="K60:K61"/>
    <mergeCell ref="B62:K62"/>
    <mergeCell ref="B52:C54"/>
    <mergeCell ref="D52:F52"/>
    <mergeCell ref="D53:F53"/>
    <mergeCell ref="D54:F54"/>
    <mergeCell ref="B55:K55"/>
    <mergeCell ref="B56:C58"/>
    <mergeCell ref="D56:F56"/>
    <mergeCell ref="D57:F57"/>
    <mergeCell ref="D58:F58"/>
    <mergeCell ref="B63:K63"/>
    <mergeCell ref="B64:C66"/>
    <mergeCell ref="D64:F64"/>
    <mergeCell ref="D65:F65"/>
    <mergeCell ref="D66:F66"/>
    <mergeCell ref="B67:C69"/>
    <mergeCell ref="D67:F67"/>
    <mergeCell ref="D68:F68"/>
    <mergeCell ref="D69:F69"/>
    <mergeCell ref="B75:C77"/>
    <mergeCell ref="D75:F75"/>
    <mergeCell ref="D76:F76"/>
    <mergeCell ref="D77:F77"/>
    <mergeCell ref="B78:C80"/>
    <mergeCell ref="D78:F78"/>
    <mergeCell ref="D79:F79"/>
    <mergeCell ref="D80:F80"/>
    <mergeCell ref="B70:C72"/>
    <mergeCell ref="D70:F70"/>
    <mergeCell ref="D71:F71"/>
    <mergeCell ref="D72:F72"/>
    <mergeCell ref="B73:K73"/>
    <mergeCell ref="B74:K74"/>
    <mergeCell ref="B88:K88"/>
    <mergeCell ref="B89:C91"/>
    <mergeCell ref="D89:F89"/>
    <mergeCell ref="D90:F90"/>
    <mergeCell ref="D91:F91"/>
    <mergeCell ref="B93:L93"/>
    <mergeCell ref="B81:K81"/>
    <mergeCell ref="B82:C84"/>
    <mergeCell ref="D82:F82"/>
    <mergeCell ref="D83:F83"/>
    <mergeCell ref="D84:F84"/>
    <mergeCell ref="B85:C87"/>
    <mergeCell ref="D85:F85"/>
    <mergeCell ref="D86:F86"/>
    <mergeCell ref="D87:F87"/>
    <mergeCell ref="B102:L102"/>
    <mergeCell ref="B104:L111"/>
    <mergeCell ref="B95:L95"/>
    <mergeCell ref="B96:L96"/>
    <mergeCell ref="B97:L97"/>
    <mergeCell ref="D98:D99"/>
    <mergeCell ref="E98:E99"/>
    <mergeCell ref="F98:F99"/>
    <mergeCell ref="G98:G99"/>
    <mergeCell ref="H98:H9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99C1D7D5-9464-4BD5-BB81-B1C0F196E94C}">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E6009DF8-A313-4D99-A2B1-84C7682C49E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421A8643-3D41-4389-A37D-D5C906E1005A}">
      <formula1>1001</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33E2-1057-41C2-80AC-A22AA416CDD4}">
  <sheetPr>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211" t="s">
        <v>68</v>
      </c>
      <c r="P2" s="211"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20"/>
      <c r="C7" s="220"/>
      <c r="D7" s="220"/>
      <c r="E7" s="220"/>
      <c r="F7" s="220"/>
      <c r="G7" s="220"/>
      <c r="H7" s="220"/>
      <c r="I7" s="220"/>
      <c r="J7" s="220"/>
      <c r="K7" s="220"/>
      <c r="L7" s="220"/>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222"/>
      <c r="C11" s="222"/>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IF(Intro!$G$21="English",Variables!B32,Variables!C32)</f>
        <v>United States of America</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218"/>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18"/>
      <c r="E28" s="28"/>
      <c r="F28" s="62"/>
      <c r="G28" s="581"/>
      <c r="H28" s="582"/>
      <c r="I28" s="582"/>
      <c r="J28" s="582"/>
      <c r="K28" s="582"/>
      <c r="L28" s="88"/>
      <c r="M28" s="62"/>
      <c r="O28" s="25"/>
      <c r="P28" s="211"/>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18"/>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18"/>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si="4"/>
        <v>0</v>
      </c>
      <c r="I90" s="156">
        <f t="shared" si="4"/>
        <v>0</v>
      </c>
      <c r="J90" s="156">
        <f t="shared" si="4"/>
        <v>0</v>
      </c>
      <c r="K90" s="156">
        <f t="shared" si="4"/>
        <v>0</v>
      </c>
      <c r="L90" s="234"/>
    </row>
    <row r="91" spans="1:22" s="9" customFormat="1" x14ac:dyDescent="0.3">
      <c r="A91" s="89"/>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211"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211"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218"/>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218"/>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223"/>
      <c r="K100" s="223"/>
      <c r="L100" s="224"/>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223"/>
      <c r="K101" s="223"/>
      <c r="L101" s="224"/>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219" t="s">
        <v>345</v>
      </c>
      <c r="Q102" s="49"/>
      <c r="R102" s="48"/>
      <c r="S102" s="48"/>
      <c r="T102" s="47"/>
      <c r="U102" s="47"/>
      <c r="V102" s="47"/>
    </row>
    <row r="103" spans="1:22" x14ac:dyDescent="0.3">
      <c r="A103" s="7"/>
      <c r="B103" s="50"/>
      <c r="C103" s="92"/>
      <c r="D103" s="93"/>
      <c r="E103" s="92"/>
      <c r="F103" s="92"/>
      <c r="G103" s="92"/>
      <c r="H103" s="92"/>
      <c r="I103" s="92"/>
      <c r="J103" s="223"/>
      <c r="K103" s="223"/>
      <c r="L103" s="224"/>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211"/>
      <c r="P113" s="211"/>
    </row>
    <row r="115" spans="1:16" x14ac:dyDescent="0.3">
      <c r="O115" s="211"/>
      <c r="P115" s="211"/>
    </row>
  </sheetData>
  <sheetProtection algorithmName="SHA-512" hashValue="IIFhDYdJnBTgPy8jLpGDkmrTZB7U98CG7HK3w+m6+s7L8q/KLyIK9UOKdnvBuXbCNKZo6+u2ycVJwfdqdN8pSQ==" saltValue="j0cmld2/QFS0q2t1//og6Q==" spinCount="100000" sheet="1" objects="1" scenarios="1" selectLockedCells="1"/>
  <mergeCells count="113">
    <mergeCell ref="B102:L102"/>
    <mergeCell ref="B104:L111"/>
    <mergeCell ref="B93:L93"/>
    <mergeCell ref="B95:L95"/>
    <mergeCell ref="B96:L96"/>
    <mergeCell ref="B97:L97"/>
    <mergeCell ref="D98:D99"/>
    <mergeCell ref="E98:E99"/>
    <mergeCell ref="F98:F99"/>
    <mergeCell ref="G98:G99"/>
    <mergeCell ref="H98:H99"/>
    <mergeCell ref="B85:C87"/>
    <mergeCell ref="D85:F85"/>
    <mergeCell ref="D86:F86"/>
    <mergeCell ref="D87:F87"/>
    <mergeCell ref="B88:K88"/>
    <mergeCell ref="B89:C91"/>
    <mergeCell ref="D89:F89"/>
    <mergeCell ref="D90:F90"/>
    <mergeCell ref="D91:F91"/>
    <mergeCell ref="B78:C80"/>
    <mergeCell ref="D78:F78"/>
    <mergeCell ref="D79:F79"/>
    <mergeCell ref="D80:F80"/>
    <mergeCell ref="B81:K81"/>
    <mergeCell ref="B82:C84"/>
    <mergeCell ref="D82:F82"/>
    <mergeCell ref="D83:F83"/>
    <mergeCell ref="D84:F84"/>
    <mergeCell ref="B73:K73"/>
    <mergeCell ref="B74:K74"/>
    <mergeCell ref="B75:C77"/>
    <mergeCell ref="D75:F75"/>
    <mergeCell ref="D76:F76"/>
    <mergeCell ref="D77:F77"/>
    <mergeCell ref="B67:C69"/>
    <mergeCell ref="D67:F67"/>
    <mergeCell ref="D68:F68"/>
    <mergeCell ref="D69:F69"/>
    <mergeCell ref="B70:C72"/>
    <mergeCell ref="D70:F70"/>
    <mergeCell ref="D71:F71"/>
    <mergeCell ref="D72:F72"/>
    <mergeCell ref="B62:K62"/>
    <mergeCell ref="B63:K63"/>
    <mergeCell ref="B64:C66"/>
    <mergeCell ref="D64:F64"/>
    <mergeCell ref="D65:F65"/>
    <mergeCell ref="D66:F66"/>
    <mergeCell ref="G60:G61"/>
    <mergeCell ref="H60:H61"/>
    <mergeCell ref="I60:I61"/>
    <mergeCell ref="J60:J61"/>
    <mergeCell ref="K60:K61"/>
    <mergeCell ref="B52:C54"/>
    <mergeCell ref="D52:F52"/>
    <mergeCell ref="D53:F53"/>
    <mergeCell ref="D54:F54"/>
    <mergeCell ref="B55:K55"/>
    <mergeCell ref="B56:C58"/>
    <mergeCell ref="D56:F56"/>
    <mergeCell ref="D57:F57"/>
    <mergeCell ref="D58:F58"/>
    <mergeCell ref="B45:C47"/>
    <mergeCell ref="D45:F45"/>
    <mergeCell ref="D46:F46"/>
    <mergeCell ref="D47:F47"/>
    <mergeCell ref="B48:K48"/>
    <mergeCell ref="B49:C51"/>
    <mergeCell ref="D49:F49"/>
    <mergeCell ref="D50:F50"/>
    <mergeCell ref="D51:F51"/>
    <mergeCell ref="B40:K40"/>
    <mergeCell ref="B41:K41"/>
    <mergeCell ref="B42:C44"/>
    <mergeCell ref="D42:F42"/>
    <mergeCell ref="D43:F43"/>
    <mergeCell ref="D44:F44"/>
    <mergeCell ref="B34:C36"/>
    <mergeCell ref="D34:F34"/>
    <mergeCell ref="D35:F35"/>
    <mergeCell ref="D36:F36"/>
    <mergeCell ref="B37:C39"/>
    <mergeCell ref="D37:F37"/>
    <mergeCell ref="D38:F38"/>
    <mergeCell ref="D39:F39"/>
    <mergeCell ref="B29:K29"/>
    <mergeCell ref="B30:K30"/>
    <mergeCell ref="B31:C33"/>
    <mergeCell ref="D31:F31"/>
    <mergeCell ref="D32:F32"/>
    <mergeCell ref="D33:F33"/>
    <mergeCell ref="B20:L20"/>
    <mergeCell ref="B21:L21"/>
    <mergeCell ref="B23:F24"/>
    <mergeCell ref="G23:K24"/>
    <mergeCell ref="G27:G28"/>
    <mergeCell ref="H27:H28"/>
    <mergeCell ref="I27:I28"/>
    <mergeCell ref="J27:J28"/>
    <mergeCell ref="K27:K28"/>
    <mergeCell ref="B12:L12"/>
    <mergeCell ref="B13:L14"/>
    <mergeCell ref="B15:L15"/>
    <mergeCell ref="B16:L16"/>
    <mergeCell ref="B17:L17"/>
    <mergeCell ref="B18:L18"/>
    <mergeCell ref="B4:L4"/>
    <mergeCell ref="B5:L5"/>
    <mergeCell ref="B6:L6"/>
    <mergeCell ref="B8:L8"/>
    <mergeCell ref="B9:L9"/>
    <mergeCell ref="B10:L10"/>
  </mergeCells>
  <dataValidations count="3">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0E3AEB3D-CF2A-4738-B523-B0E98B1061C4}">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4264843C-4878-4469-B314-148BB307F51F}">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1C573F15-7446-4D16-95FA-3DF6B374FF74}">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EDD-D2C9-402D-BAC6-B348B908D4B4}">
  <sheetPr codeName="Sheet12">
    <tabColor rgb="FF92D050"/>
    <pageSetUpPr fitToPage="1"/>
  </sheetPr>
  <dimension ref="A1:V116"/>
  <sheetViews>
    <sheetView showGridLines="0" zoomScaleNormal="100" zoomScaleSheetLayoutView="5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160" t="s">
        <v>68</v>
      </c>
      <c r="P2" s="160" t="s">
        <v>81</v>
      </c>
    </row>
    <row r="3" spans="1:16" x14ac:dyDescent="0.3">
      <c r="B3" s="13"/>
      <c r="C3" s="13"/>
      <c r="O3" s="2"/>
      <c r="P3" s="2"/>
    </row>
    <row r="4" spans="1:16" s="2" customFormat="1" x14ac:dyDescent="0.3">
      <c r="A4" s="4"/>
      <c r="B4" s="540" t="str">
        <f>Info!B4</f>
        <v>IMPORTERS' QUESTIONNAIRE</v>
      </c>
      <c r="C4" s="540"/>
      <c r="D4" s="540"/>
      <c r="E4" s="540"/>
      <c r="F4" s="540"/>
      <c r="G4" s="540"/>
      <c r="H4" s="540"/>
      <c r="I4" s="540"/>
      <c r="J4" s="540"/>
      <c r="K4" s="540"/>
      <c r="L4" s="540"/>
      <c r="M4" s="23"/>
      <c r="N4" s="23"/>
      <c r="O4" s="21"/>
      <c r="P4" s="21"/>
    </row>
    <row r="5" spans="1:16" s="2" customFormat="1" x14ac:dyDescent="0.3">
      <c r="A5" s="4"/>
      <c r="B5" s="540" t="str">
        <f>Info!B5</f>
        <v>RR-2025-007</v>
      </c>
      <c r="C5" s="540"/>
      <c r="D5" s="540"/>
      <c r="E5" s="540"/>
      <c r="F5" s="540"/>
      <c r="G5" s="540"/>
      <c r="H5" s="540"/>
      <c r="I5" s="540"/>
      <c r="J5" s="540"/>
      <c r="K5" s="540"/>
      <c r="L5" s="540"/>
      <c r="M5" s="23"/>
      <c r="N5" s="23"/>
      <c r="O5" s="21"/>
      <c r="P5" s="21"/>
    </row>
    <row r="6" spans="1:16" s="6" customFormat="1" x14ac:dyDescent="0.3">
      <c r="A6" s="4"/>
      <c r="B6" s="540" t="str">
        <f>Info!B6</f>
        <v>HEAVY PLATE</v>
      </c>
      <c r="C6" s="540"/>
      <c r="D6" s="540"/>
      <c r="E6" s="540"/>
      <c r="F6" s="540"/>
      <c r="G6" s="540"/>
      <c r="H6" s="540"/>
      <c r="I6" s="540"/>
      <c r="J6" s="540"/>
      <c r="K6" s="540"/>
      <c r="L6" s="540"/>
      <c r="M6" s="21"/>
      <c r="N6" s="21"/>
      <c r="O6" s="16"/>
      <c r="P6" s="16"/>
    </row>
    <row r="7" spans="1:16" s="6" customFormat="1" x14ac:dyDescent="0.3">
      <c r="A7" s="4"/>
      <c r="B7" s="20"/>
      <c r="C7" s="20"/>
      <c r="D7" s="20"/>
      <c r="E7" s="20"/>
      <c r="F7" s="20"/>
      <c r="G7" s="20"/>
      <c r="H7" s="20"/>
      <c r="I7" s="20"/>
      <c r="J7" s="20"/>
      <c r="K7" s="20"/>
      <c r="L7" s="20"/>
      <c r="M7" s="21"/>
      <c r="N7" s="21"/>
      <c r="O7" s="22"/>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85"/>
      <c r="C11" s="85"/>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'Imp-Chin. Taipei chin.'!B18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c r="P18" s="16"/>
    </row>
    <row r="19" spans="1:16" s="6" customFormat="1" x14ac:dyDescent="0.3">
      <c r="A19" s="4"/>
      <c r="B19" s="15"/>
      <c r="C19" s="15"/>
      <c r="D19" s="3"/>
      <c r="E19" s="3"/>
      <c r="F19" s="3"/>
      <c r="G19" s="3"/>
      <c r="H19" s="3"/>
      <c r="I19" s="3"/>
      <c r="J19" s="3"/>
      <c r="K19" s="3"/>
      <c r="L19" s="3"/>
      <c r="O19" s="16"/>
      <c r="P19" s="16"/>
    </row>
    <row r="20" spans="1:16" x14ac:dyDescent="0.3">
      <c r="A20" s="7"/>
      <c r="B20" s="374" t="str">
        <f>'Imp-Chin. Taipei chin.'!B20</f>
        <v>IMPORTS AND SALES</v>
      </c>
      <c r="C20" s="375"/>
      <c r="D20" s="375"/>
      <c r="E20" s="375"/>
      <c r="F20" s="375"/>
      <c r="G20" s="375"/>
      <c r="H20" s="375"/>
      <c r="I20" s="375"/>
      <c r="J20" s="375"/>
      <c r="K20" s="375"/>
      <c r="L20" s="376"/>
      <c r="M20" s="62"/>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'Imp-Chin. Taipei chin.'!B23</f>
        <v xml:space="preserve">Provide your firm's imports and sales of imports of the goods originating in: </v>
      </c>
      <c r="C23" s="381"/>
      <c r="D23" s="381"/>
      <c r="E23" s="381"/>
      <c r="F23" s="381"/>
      <c r="G23" s="624" t="str">
        <f>IF(Intro!$G$21="English",Variables!B33,Variables!C33)</f>
        <v>Other countries</v>
      </c>
      <c r="H23" s="625"/>
      <c r="I23" s="625"/>
      <c r="J23" s="625"/>
      <c r="K23" s="626"/>
      <c r="L23" s="18"/>
      <c r="M23" s="62"/>
    </row>
    <row r="24" spans="1:16" ht="15.75" customHeight="1" x14ac:dyDescent="0.3">
      <c r="A24" s="7"/>
      <c r="B24" s="380"/>
      <c r="C24" s="381"/>
      <c r="D24" s="381"/>
      <c r="E24" s="381"/>
      <c r="F24" s="381"/>
      <c r="G24" s="627"/>
      <c r="H24" s="628"/>
      <c r="I24" s="628"/>
      <c r="J24" s="628"/>
      <c r="K24" s="629"/>
      <c r="L24" s="18"/>
      <c r="M24" s="62"/>
    </row>
    <row r="25" spans="1:16" ht="29.1" customHeight="1" x14ac:dyDescent="0.3">
      <c r="A25" s="7"/>
      <c r="B25" s="171" t="str">
        <f>IF(Intro!$G$21="English",O25,P25)</f>
        <v xml:space="preserve">Other countries include: </v>
      </c>
      <c r="C25" s="172"/>
      <c r="D25" s="620"/>
      <c r="E25" s="621"/>
      <c r="F25" s="621"/>
      <c r="G25" s="622"/>
      <c r="H25" s="622"/>
      <c r="I25" s="622"/>
      <c r="J25" s="622"/>
      <c r="K25" s="623"/>
      <c r="L25" s="80"/>
      <c r="M25" s="62"/>
      <c r="O25" s="62" t="s">
        <v>275</v>
      </c>
      <c r="P25" s="62" t="s">
        <v>276</v>
      </c>
    </row>
    <row r="26" spans="1:16" x14ac:dyDescent="0.3">
      <c r="A26" s="7"/>
      <c r="B26" s="170"/>
      <c r="C26" s="168"/>
      <c r="D26" s="169"/>
      <c r="E26" s="169"/>
      <c r="F26" s="169"/>
      <c r="G26" s="169"/>
      <c r="H26" s="169"/>
      <c r="I26" s="169"/>
      <c r="J26" s="169"/>
      <c r="K26" s="169"/>
      <c r="L26" s="18"/>
      <c r="M26" s="62"/>
      <c r="O26" s="19"/>
    </row>
    <row r="27" spans="1:16" x14ac:dyDescent="0.3">
      <c r="A27" s="7"/>
      <c r="B27" s="218"/>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218"/>
      <c r="E28" s="28"/>
      <c r="F28" s="62"/>
      <c r="G28" s="581"/>
      <c r="H28" s="582"/>
      <c r="I28" s="582"/>
      <c r="J28" s="582"/>
      <c r="K28" s="582"/>
      <c r="L28" s="88"/>
      <c r="M28" s="62"/>
      <c r="O28" s="19"/>
    </row>
    <row r="29" spans="1:16"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ht="14.25" customHeight="1"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ht="14.25" customHeight="1"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ht="14.25" customHeight="1"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ht="14.25" customHeight="1"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ht="14.25" customHeight="1" x14ac:dyDescent="0.3">
      <c r="A37" s="7"/>
      <c r="B37" s="609" t="str">
        <f>IF(Intro!$G$21="English",O37,P37)</f>
        <v>Total imports</v>
      </c>
      <c r="C37" s="610"/>
      <c r="D37" s="611" t="str">
        <f>IF(Intro!$G$21="English",Variables!B23,Variables!C23)</f>
        <v>tonnes</v>
      </c>
      <c r="E37" s="611"/>
      <c r="F37" s="611"/>
      <c r="G37" s="155">
        <f>G31+G34</f>
        <v>0</v>
      </c>
      <c r="H37" s="155">
        <f t="shared" ref="H37:K38" si="0">H31+H34</f>
        <v>0</v>
      </c>
      <c r="I37" s="155">
        <f t="shared" si="0"/>
        <v>0</v>
      </c>
      <c r="J37" s="155">
        <f t="shared" si="0"/>
        <v>0</v>
      </c>
      <c r="K37" s="155">
        <f t="shared" si="0"/>
        <v>0</v>
      </c>
      <c r="L37" s="88"/>
      <c r="M37" s="62"/>
      <c r="O37" s="72" t="s">
        <v>415</v>
      </c>
      <c r="P37" s="72" t="s">
        <v>416</v>
      </c>
    </row>
    <row r="38" spans="1:16" ht="14.25" customHeight="1" x14ac:dyDescent="0.3">
      <c r="A38" s="7"/>
      <c r="B38" s="586"/>
      <c r="C38" s="494"/>
      <c r="D38" s="583" t="str">
        <f>IF(Intro!$G$21="English",O38,P38)</f>
        <v>net delivered purchase value (CAD)</v>
      </c>
      <c r="E38" s="583"/>
      <c r="F38" s="583"/>
      <c r="G38" s="156">
        <f>G32+G35</f>
        <v>0</v>
      </c>
      <c r="H38" s="156">
        <f t="shared" si="0"/>
        <v>0</v>
      </c>
      <c r="I38" s="156">
        <f t="shared" si="0"/>
        <v>0</v>
      </c>
      <c r="J38" s="156">
        <f t="shared" si="0"/>
        <v>0</v>
      </c>
      <c r="K38" s="156">
        <f t="shared" si="0"/>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ht="14.25" customHeight="1" x14ac:dyDescent="0.3">
      <c r="A40" s="7"/>
      <c r="B40" s="604" t="str">
        <f>IF(Intro!$G$21="English",O40,P40)</f>
        <v>Sales of Imports in Canada</v>
      </c>
      <c r="C40" s="605"/>
      <c r="D40" s="605"/>
      <c r="E40" s="605"/>
      <c r="F40" s="605"/>
      <c r="G40" s="605"/>
      <c r="H40" s="605"/>
      <c r="I40" s="605"/>
      <c r="J40" s="605"/>
      <c r="K40" s="605"/>
      <c r="L40" s="120"/>
      <c r="M40" s="62"/>
      <c r="O40" s="228" t="s">
        <v>392</v>
      </c>
      <c r="P40" s="211" t="s">
        <v>393</v>
      </c>
    </row>
    <row r="41" spans="1:16" ht="14.25" customHeight="1" x14ac:dyDescent="0.3">
      <c r="A41" s="7"/>
      <c r="B41" s="593" t="str">
        <f>IF(Intro!$G$21="English",O41,P41)</f>
        <v>Primes</v>
      </c>
      <c r="C41" s="594"/>
      <c r="D41" s="594"/>
      <c r="E41" s="594"/>
      <c r="F41" s="594"/>
      <c r="G41" s="594"/>
      <c r="H41" s="594"/>
      <c r="I41" s="594"/>
      <c r="J41" s="594"/>
      <c r="K41" s="594"/>
      <c r="L41" s="120"/>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120"/>
      <c r="M42" s="62"/>
    </row>
    <row r="43" spans="1:16" x14ac:dyDescent="0.3">
      <c r="A43" s="7"/>
      <c r="B43" s="554"/>
      <c r="C43" s="478"/>
      <c r="D43" s="583" t="str">
        <f>IF(Intro!$G$21="English",O44,P44)</f>
        <v>net delivered selling value (CAD)</v>
      </c>
      <c r="E43" s="583"/>
      <c r="F43" s="583"/>
      <c r="G43" s="153"/>
      <c r="H43" s="153"/>
      <c r="I43" s="153"/>
      <c r="J43" s="153"/>
      <c r="K43" s="153"/>
      <c r="L43" s="120"/>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120"/>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120"/>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120"/>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120"/>
      <c r="M47" s="62"/>
      <c r="O47" s="45"/>
      <c r="P47" s="49"/>
    </row>
    <row r="48" spans="1:16" x14ac:dyDescent="0.3">
      <c r="A48" s="7"/>
      <c r="B48" s="593" t="str">
        <f>IF(Intro!$G$21="English",O48,P48)</f>
        <v>Seconds</v>
      </c>
      <c r="C48" s="594"/>
      <c r="D48" s="594"/>
      <c r="E48" s="594"/>
      <c r="F48" s="594"/>
      <c r="G48" s="594"/>
      <c r="H48" s="594"/>
      <c r="I48" s="594"/>
      <c r="J48" s="594"/>
      <c r="K48" s="594"/>
      <c r="L48" s="120"/>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120"/>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120"/>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120"/>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120"/>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120"/>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120"/>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120"/>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7" si="1">H42+H45+H49+H52</f>
        <v>0</v>
      </c>
      <c r="I56" s="155">
        <f t="shared" si="1"/>
        <v>0</v>
      </c>
      <c r="J56" s="155">
        <f t="shared" si="1"/>
        <v>0</v>
      </c>
      <c r="K56" s="155">
        <f t="shared" si="1"/>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si="1"/>
        <v>0</v>
      </c>
      <c r="I57" s="156">
        <f t="shared" si="1"/>
        <v>0</v>
      </c>
      <c r="J57" s="156">
        <f t="shared" si="1"/>
        <v>0</v>
      </c>
      <c r="K57" s="156">
        <f t="shared" si="1"/>
        <v>0</v>
      </c>
      <c r="L57" s="120"/>
      <c r="M57" s="62"/>
    </row>
    <row r="58" spans="1:16" x14ac:dyDescent="0.3">
      <c r="A58" s="7"/>
      <c r="B58" s="472"/>
      <c r="C58" s="473"/>
      <c r="D58" s="599" t="str">
        <f>D33</f>
        <v>$ / tonne</v>
      </c>
      <c r="E58" s="599"/>
      <c r="F58" s="599"/>
      <c r="G58" s="102" t="str">
        <f>IF(G56=0,"-",G57/G56)</f>
        <v>-</v>
      </c>
      <c r="H58" s="102" t="str">
        <f t="shared" ref="H58:K58" si="2">IF(H56=0,"-",H57/H56)</f>
        <v>-</v>
      </c>
      <c r="I58" s="102" t="str">
        <f t="shared" si="2"/>
        <v>-</v>
      </c>
      <c r="J58" s="102" t="str">
        <f t="shared" si="2"/>
        <v>-</v>
      </c>
      <c r="K58" s="102" t="str">
        <f t="shared" si="2"/>
        <v>-</v>
      </c>
      <c r="L58" s="120"/>
      <c r="M58" s="62"/>
    </row>
    <row r="59" spans="1:16" x14ac:dyDescent="0.3">
      <c r="A59" s="7"/>
      <c r="B59" s="229"/>
      <c r="C59" s="230"/>
      <c r="D59" s="231"/>
      <c r="E59" s="231"/>
      <c r="F59" s="232"/>
      <c r="G59" s="232"/>
      <c r="H59" s="232"/>
      <c r="I59" s="232"/>
      <c r="J59" s="232"/>
      <c r="K59" s="233"/>
      <c r="L59" s="120"/>
      <c r="M59" s="62"/>
      <c r="O59" s="9"/>
      <c r="P59" s="9"/>
    </row>
    <row r="60" spans="1:16" x14ac:dyDescent="0.3">
      <c r="A60" s="7"/>
      <c r="B60" s="218"/>
      <c r="E60" s="28"/>
      <c r="F60" s="62"/>
      <c r="G60" s="580">
        <f>Variables!$B$6</f>
        <v>2023</v>
      </c>
      <c r="H60" s="580">
        <f>G60+1</f>
        <v>2024</v>
      </c>
      <c r="I60" s="580">
        <f>H60+1</f>
        <v>2025</v>
      </c>
      <c r="J60" s="580" t="str">
        <f>IF(Intro!$G$21="English",Variables!B9,Variables!C9)</f>
        <v>Jan-Mar 2025</v>
      </c>
      <c r="K60" s="580" t="str">
        <f>IF(Intro!$G$21="English",Variables!B10,Variables!C10)</f>
        <v>Jan-Mar 2026</v>
      </c>
      <c r="L60" s="120"/>
      <c r="M60" s="62"/>
      <c r="O60" s="9"/>
      <c r="P60" s="9"/>
    </row>
    <row r="61" spans="1:16" x14ac:dyDescent="0.3">
      <c r="A61" s="7"/>
      <c r="B61" s="218"/>
      <c r="E61" s="28"/>
      <c r="F61" s="62"/>
      <c r="G61" s="581"/>
      <c r="H61" s="582"/>
      <c r="I61" s="582"/>
      <c r="J61" s="582"/>
      <c r="K61" s="582"/>
      <c r="L61" s="120"/>
      <c r="M61" s="62"/>
      <c r="O61" s="9"/>
      <c r="P61" s="9"/>
    </row>
    <row r="62" spans="1:16" x14ac:dyDescent="0.3">
      <c r="A62" s="7"/>
      <c r="B62" s="600" t="str">
        <f>IF(Intro!$G$21="English",O62,P62)</f>
        <v>CUT-TO-LENGTH PLATE FROM COIL</v>
      </c>
      <c r="C62" s="601"/>
      <c r="D62" s="601"/>
      <c r="E62" s="601"/>
      <c r="F62" s="601"/>
      <c r="G62" s="601"/>
      <c r="H62" s="601"/>
      <c r="I62" s="601"/>
      <c r="J62" s="601"/>
      <c r="K62" s="601"/>
      <c r="L62" s="120"/>
      <c r="M62" s="62"/>
      <c r="O62" s="19" t="s">
        <v>397</v>
      </c>
      <c r="P62" s="62" t="s">
        <v>398</v>
      </c>
    </row>
    <row r="63" spans="1:16" x14ac:dyDescent="0.3">
      <c r="A63" s="7"/>
      <c r="B63" s="604" t="str">
        <f>IF(Intro!$G$21="English",O63,P63)</f>
        <v>Imports in Canada</v>
      </c>
      <c r="C63" s="605"/>
      <c r="D63" s="605"/>
      <c r="E63" s="605"/>
      <c r="F63" s="605"/>
      <c r="G63" s="605"/>
      <c r="H63" s="605"/>
      <c r="I63" s="605"/>
      <c r="J63" s="605"/>
      <c r="K63" s="605"/>
      <c r="L63" s="120"/>
      <c r="M63" s="62"/>
      <c r="O63" s="25" t="s">
        <v>171</v>
      </c>
      <c r="P63" s="211" t="s">
        <v>195</v>
      </c>
    </row>
    <row r="64" spans="1:16" x14ac:dyDescent="0.3">
      <c r="A64" s="7"/>
      <c r="B64" s="586" t="str">
        <f>IF(Intro!$G$21="English",O64,P64)</f>
        <v>Primes</v>
      </c>
      <c r="C64" s="494"/>
      <c r="D64" s="583" t="str">
        <f>D56</f>
        <v>tonnes</v>
      </c>
      <c r="E64" s="583"/>
      <c r="F64" s="583"/>
      <c r="G64" s="153"/>
      <c r="H64" s="153"/>
      <c r="I64" s="153"/>
      <c r="J64" s="153"/>
      <c r="K64" s="153"/>
      <c r="L64" s="120"/>
      <c r="M64" s="62"/>
      <c r="O64" s="228" t="s">
        <v>413</v>
      </c>
      <c r="P64" s="211" t="s">
        <v>414</v>
      </c>
    </row>
    <row r="65" spans="1:16" x14ac:dyDescent="0.3">
      <c r="A65" s="7"/>
      <c r="B65" s="586"/>
      <c r="C65" s="494"/>
      <c r="D65" s="583" t="str">
        <f>IF(Intro!$G$21="English",O65,P65)</f>
        <v>net delivered purchase value (CAD)</v>
      </c>
      <c r="E65" s="583"/>
      <c r="F65" s="583"/>
      <c r="G65" s="153"/>
      <c r="H65" s="153"/>
      <c r="I65" s="153"/>
      <c r="J65" s="153"/>
      <c r="K65" s="153"/>
      <c r="L65" s="120"/>
      <c r="M65" s="62"/>
      <c r="O65" s="86" t="s">
        <v>256</v>
      </c>
      <c r="P65" s="62" t="s">
        <v>257</v>
      </c>
    </row>
    <row r="66" spans="1:16" x14ac:dyDescent="0.3">
      <c r="A66" s="7"/>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120"/>
      <c r="M66" s="62"/>
      <c r="O66" s="9"/>
      <c r="P66" s="9"/>
    </row>
    <row r="67" spans="1:16" x14ac:dyDescent="0.3">
      <c r="A67" s="7"/>
      <c r="B67" s="586" t="str">
        <f>IF(Intro!$G$21="English",O67,P67)</f>
        <v>Seconds</v>
      </c>
      <c r="C67" s="494"/>
      <c r="D67" s="583" t="str">
        <f>D64</f>
        <v>tonnes</v>
      </c>
      <c r="E67" s="583"/>
      <c r="F67" s="583"/>
      <c r="G67" s="153"/>
      <c r="H67" s="153"/>
      <c r="I67" s="153"/>
      <c r="J67" s="153"/>
      <c r="K67" s="153"/>
      <c r="L67" s="120"/>
      <c r="M67" s="62"/>
      <c r="O67" s="228" t="s">
        <v>394</v>
      </c>
      <c r="P67" s="211" t="s">
        <v>427</v>
      </c>
    </row>
    <row r="68" spans="1:16" x14ac:dyDescent="0.3">
      <c r="A68" s="7"/>
      <c r="B68" s="586"/>
      <c r="C68" s="494"/>
      <c r="D68" s="583" t="str">
        <f>IF(Intro!$G$21="English",O68,P68)</f>
        <v>net delivered purchase value (CAD)</v>
      </c>
      <c r="E68" s="583"/>
      <c r="F68" s="583"/>
      <c r="G68" s="153"/>
      <c r="H68" s="153"/>
      <c r="I68" s="153"/>
      <c r="J68" s="153"/>
      <c r="K68" s="153"/>
      <c r="L68" s="120"/>
      <c r="M68" s="62"/>
      <c r="O68" s="86" t="s">
        <v>256</v>
      </c>
      <c r="P68" s="62" t="s">
        <v>257</v>
      </c>
    </row>
    <row r="69" spans="1:16" x14ac:dyDescent="0.3">
      <c r="A69" s="7"/>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120"/>
      <c r="M69" s="62"/>
      <c r="O69" s="9"/>
      <c r="P69" s="9"/>
    </row>
    <row r="70" spans="1:16" x14ac:dyDescent="0.3">
      <c r="A70" s="7"/>
      <c r="B70" s="609" t="str">
        <f>IF(Intro!$G$21="English",O70,P70)</f>
        <v>Total imports</v>
      </c>
      <c r="C70" s="610"/>
      <c r="D70" s="611" t="str">
        <f>D67</f>
        <v>tonnes</v>
      </c>
      <c r="E70" s="611"/>
      <c r="F70" s="611"/>
      <c r="G70" s="155">
        <f>G64+G67</f>
        <v>0</v>
      </c>
      <c r="H70" s="155">
        <f t="shared" ref="H70:K71" si="3">H64+H67</f>
        <v>0</v>
      </c>
      <c r="I70" s="155">
        <f t="shared" si="3"/>
        <v>0</v>
      </c>
      <c r="J70" s="155">
        <f t="shared" si="3"/>
        <v>0</v>
      </c>
      <c r="K70" s="155">
        <f t="shared" si="3"/>
        <v>0</v>
      </c>
      <c r="L70" s="120"/>
      <c r="M70" s="62"/>
      <c r="O70" s="72" t="s">
        <v>415</v>
      </c>
      <c r="P70" s="72" t="s">
        <v>416</v>
      </c>
    </row>
    <row r="71" spans="1:16" x14ac:dyDescent="0.3">
      <c r="A71" s="7"/>
      <c r="B71" s="586"/>
      <c r="C71" s="494"/>
      <c r="D71" s="583" t="str">
        <f>IF(Intro!$G$21="English",O71,P71)</f>
        <v>net delivered purchase value (CAD)</v>
      </c>
      <c r="E71" s="583"/>
      <c r="F71" s="583"/>
      <c r="G71" s="156">
        <f>G65+G68</f>
        <v>0</v>
      </c>
      <c r="H71" s="156">
        <f t="shared" si="3"/>
        <v>0</v>
      </c>
      <c r="I71" s="156">
        <f t="shared" si="3"/>
        <v>0</v>
      </c>
      <c r="J71" s="156">
        <f t="shared" si="3"/>
        <v>0</v>
      </c>
      <c r="K71" s="156">
        <f t="shared" si="3"/>
        <v>0</v>
      </c>
      <c r="L71" s="120"/>
      <c r="M71" s="62"/>
      <c r="O71" s="86" t="s">
        <v>256</v>
      </c>
      <c r="P71" s="62" t="s">
        <v>257</v>
      </c>
    </row>
    <row r="72" spans="1:16" x14ac:dyDescent="0.3">
      <c r="A72" s="7"/>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120"/>
      <c r="M72" s="62"/>
      <c r="O72" s="9"/>
      <c r="P72" s="9"/>
    </row>
    <row r="73" spans="1:16" x14ac:dyDescent="0.3">
      <c r="A73" s="7"/>
      <c r="B73" s="604" t="str">
        <f>IF(Intro!$G$21="English",O73,P73)</f>
        <v>Sales of Imports in Canada</v>
      </c>
      <c r="C73" s="605"/>
      <c r="D73" s="605"/>
      <c r="E73" s="605"/>
      <c r="F73" s="605"/>
      <c r="G73" s="605"/>
      <c r="H73" s="605"/>
      <c r="I73" s="605"/>
      <c r="J73" s="605"/>
      <c r="K73" s="605"/>
      <c r="L73" s="120"/>
      <c r="M73" s="62"/>
      <c r="O73" s="228" t="s">
        <v>392</v>
      </c>
      <c r="P73" s="211" t="s">
        <v>393</v>
      </c>
    </row>
    <row r="74" spans="1:16" x14ac:dyDescent="0.3">
      <c r="A74" s="7"/>
      <c r="B74" s="593" t="str">
        <f>IF(Intro!$G$21="English",O74,P74)</f>
        <v>Primes</v>
      </c>
      <c r="C74" s="594"/>
      <c r="D74" s="594"/>
      <c r="E74" s="594"/>
      <c r="F74" s="594"/>
      <c r="G74" s="594"/>
      <c r="H74" s="594"/>
      <c r="I74" s="594"/>
      <c r="J74" s="594"/>
      <c r="K74" s="594"/>
      <c r="L74" s="120"/>
      <c r="M74" s="62"/>
      <c r="O74" s="228" t="s">
        <v>413</v>
      </c>
      <c r="P74" s="211" t="s">
        <v>414</v>
      </c>
    </row>
    <row r="75" spans="1:16" x14ac:dyDescent="0.3">
      <c r="A75" s="7"/>
      <c r="B75" s="554" t="str">
        <f>IF(Intro!$G$21="English",O75,P75)</f>
        <v>Sales to distributors - service centres in Canada</v>
      </c>
      <c r="C75" s="478"/>
      <c r="D75" s="583" t="str">
        <f>D64</f>
        <v>tonnes</v>
      </c>
      <c r="E75" s="583"/>
      <c r="F75" s="583"/>
      <c r="G75" s="153"/>
      <c r="H75" s="153"/>
      <c r="I75" s="153"/>
      <c r="J75" s="153"/>
      <c r="K75" s="153"/>
      <c r="L75" s="120"/>
      <c r="M75" s="62"/>
      <c r="O75" s="49" t="str">
        <f>"Sales to "&amp;Variables!$B$26&amp;" in Canada"</f>
        <v>Sales to distributors - service centres in Canada</v>
      </c>
      <c r="P75" s="49" t="str">
        <f>"Ventes aux "&amp;Variables!$C$26&amp;" au Canada"</f>
        <v>Ventes aux distributeurs - centres de service au Canada</v>
      </c>
    </row>
    <row r="76" spans="1:16" x14ac:dyDescent="0.3">
      <c r="A76" s="7"/>
      <c r="B76" s="554"/>
      <c r="C76" s="478"/>
      <c r="D76" s="583" t="str">
        <f>IF(Intro!$G$21="English",O76,P76)</f>
        <v>net delivered selling value (CAD)</v>
      </c>
      <c r="E76" s="583"/>
      <c r="F76" s="583"/>
      <c r="G76" s="153"/>
      <c r="H76" s="153"/>
      <c r="I76" s="153"/>
      <c r="J76" s="153"/>
      <c r="K76" s="153"/>
      <c r="L76" s="120"/>
      <c r="M76" s="62"/>
      <c r="O76" s="86" t="s">
        <v>320</v>
      </c>
      <c r="P76" s="62" t="s">
        <v>299</v>
      </c>
    </row>
    <row r="77" spans="1:16" ht="15" thickBot="1" x14ac:dyDescent="0.35">
      <c r="A77" s="7"/>
      <c r="B77" s="595"/>
      <c r="C77" s="596"/>
      <c r="D77" s="584" t="str">
        <f>D66</f>
        <v>$ / tonne</v>
      </c>
      <c r="E77" s="584"/>
      <c r="F77" s="584"/>
      <c r="G77" s="103" t="str">
        <f>IF(G75=0,"-",G76/G75)</f>
        <v>-</v>
      </c>
      <c r="H77" s="103" t="str">
        <f>IF(H75=0,"-",H76/H75)</f>
        <v>-</v>
      </c>
      <c r="I77" s="103" t="str">
        <f>IF(I75=0,"-",I76/I75)</f>
        <v>-</v>
      </c>
      <c r="J77" s="103" t="str">
        <f>IF(J75=0,"-",J76/J75)</f>
        <v>-</v>
      </c>
      <c r="K77" s="103" t="str">
        <f>IF(K75=0,"-",K76/K75)</f>
        <v>-</v>
      </c>
      <c r="L77" s="120"/>
      <c r="M77" s="62"/>
      <c r="O77" s="9"/>
      <c r="P77" s="9"/>
    </row>
    <row r="78" spans="1:16" x14ac:dyDescent="0.3">
      <c r="A78" s="7"/>
      <c r="B78" s="602" t="str">
        <f>IF(Intro!$G$21="English",O78,P78)</f>
        <v>Sales to end users in Canada</v>
      </c>
      <c r="C78" s="603"/>
      <c r="D78" s="585" t="str">
        <f>D64</f>
        <v>tonnes</v>
      </c>
      <c r="E78" s="585"/>
      <c r="F78" s="585"/>
      <c r="G78" s="154"/>
      <c r="H78" s="154"/>
      <c r="I78" s="154"/>
      <c r="J78" s="154"/>
      <c r="K78" s="154"/>
      <c r="L78" s="120"/>
      <c r="M78" s="62"/>
      <c r="O78" s="49" t="str">
        <f>"Sales to "&amp;Variables!$B$27&amp;" in Canada"</f>
        <v>Sales to end users in Canada</v>
      </c>
      <c r="P78" s="49" t="str">
        <f>"Ventes aux "&amp;Variables!$C$27&amp;" au Canada"</f>
        <v>Ventes aux utilisateurs finals au Canada</v>
      </c>
    </row>
    <row r="79" spans="1:16" x14ac:dyDescent="0.3">
      <c r="A79" s="7"/>
      <c r="B79" s="554"/>
      <c r="C79" s="478"/>
      <c r="D79" s="583" t="str">
        <f>D76</f>
        <v>net delivered selling value (CAD)</v>
      </c>
      <c r="E79" s="583"/>
      <c r="F79" s="583"/>
      <c r="G79" s="153"/>
      <c r="H79" s="153"/>
      <c r="I79" s="153"/>
      <c r="J79" s="153"/>
      <c r="K79" s="153"/>
      <c r="L79" s="120"/>
      <c r="M79" s="62"/>
      <c r="O79" s="9"/>
      <c r="P79" s="9"/>
    </row>
    <row r="80" spans="1:16" ht="15" thickBot="1" x14ac:dyDescent="0.35">
      <c r="A80" s="7"/>
      <c r="B80" s="595"/>
      <c r="C80" s="596"/>
      <c r="D80" s="584" t="str">
        <f>D66</f>
        <v>$ / tonne</v>
      </c>
      <c r="E80" s="584"/>
      <c r="F80" s="584"/>
      <c r="G80" s="103" t="str">
        <f>IF(G78=0,"-",G79/G78)</f>
        <v>-</v>
      </c>
      <c r="H80" s="103" t="str">
        <f>IF(H78=0,"-",H79/H78)</f>
        <v>-</v>
      </c>
      <c r="I80" s="103" t="str">
        <f>IF(I78=0,"-",I79/I78)</f>
        <v>-</v>
      </c>
      <c r="J80" s="103" t="str">
        <f>IF(J78=0,"-",J79/J78)</f>
        <v>-</v>
      </c>
      <c r="K80" s="103" t="str">
        <f>IF(K78=0,"-",K79/K78)</f>
        <v>-</v>
      </c>
      <c r="L80" s="120"/>
      <c r="M80" s="62"/>
      <c r="O80" s="9"/>
      <c r="P80" s="9"/>
    </row>
    <row r="81" spans="1:22" x14ac:dyDescent="0.3">
      <c r="A81" s="7"/>
      <c r="B81" s="593" t="str">
        <f>IF(Intro!$G$21="English",O81,P81)</f>
        <v>Seconds</v>
      </c>
      <c r="C81" s="594"/>
      <c r="D81" s="594"/>
      <c r="E81" s="594"/>
      <c r="F81" s="594"/>
      <c r="G81" s="594"/>
      <c r="H81" s="594"/>
      <c r="I81" s="594"/>
      <c r="J81" s="594"/>
      <c r="K81" s="594"/>
      <c r="L81" s="120"/>
      <c r="M81" s="62"/>
      <c r="O81" s="228" t="s">
        <v>394</v>
      </c>
      <c r="P81" s="211" t="s">
        <v>427</v>
      </c>
    </row>
    <row r="82" spans="1:22" x14ac:dyDescent="0.3">
      <c r="A82" s="7"/>
      <c r="B82" s="554" t="str">
        <f>IF(Intro!$G$21="English",O82,P82)</f>
        <v>Sales to distributors - service centres in Canada</v>
      </c>
      <c r="C82" s="478"/>
      <c r="D82" s="583" t="str">
        <f>D75</f>
        <v>tonnes</v>
      </c>
      <c r="E82" s="583"/>
      <c r="F82" s="583"/>
      <c r="G82" s="153"/>
      <c r="H82" s="153"/>
      <c r="I82" s="153"/>
      <c r="J82" s="153"/>
      <c r="K82" s="153"/>
      <c r="L82" s="120"/>
      <c r="M82" s="62"/>
      <c r="O82" s="49" t="str">
        <f>"Sales to "&amp;Variables!$B$26&amp;" in Canada"</f>
        <v>Sales to distributors - service centres in Canada</v>
      </c>
      <c r="P82" s="49" t="str">
        <f>"Ventes aux "&amp;Variables!$C$26&amp;" au Canada"</f>
        <v>Ventes aux distributeurs - centres de service au Canada</v>
      </c>
    </row>
    <row r="83" spans="1:22" x14ac:dyDescent="0.3">
      <c r="A83" s="7"/>
      <c r="B83" s="554"/>
      <c r="C83" s="478"/>
      <c r="D83" s="583" t="str">
        <f>IF(Intro!$G$21="English",O83,P83)</f>
        <v>net delivered selling value (CAD)</v>
      </c>
      <c r="E83" s="583"/>
      <c r="F83" s="583"/>
      <c r="G83" s="153"/>
      <c r="H83" s="153"/>
      <c r="I83" s="153"/>
      <c r="J83" s="153"/>
      <c r="K83" s="153"/>
      <c r="L83" s="120"/>
      <c r="M83" s="62"/>
      <c r="O83" s="86" t="s">
        <v>320</v>
      </c>
      <c r="P83" s="62" t="s">
        <v>299</v>
      </c>
    </row>
    <row r="84" spans="1:22" ht="15" thickBot="1" x14ac:dyDescent="0.35">
      <c r="A84" s="7"/>
      <c r="B84" s="595"/>
      <c r="C84" s="596"/>
      <c r="D84" s="584" t="str">
        <f>D80</f>
        <v>$ / tonne</v>
      </c>
      <c r="E84" s="584"/>
      <c r="F84" s="584"/>
      <c r="G84" s="103" t="str">
        <f>IF(G82=0,"-",G83/G82)</f>
        <v>-</v>
      </c>
      <c r="H84" s="103" t="str">
        <f>IF(H82=0,"-",H83/H82)</f>
        <v>-</v>
      </c>
      <c r="I84" s="103" t="str">
        <f>IF(I82=0,"-",I83/I82)</f>
        <v>-</v>
      </c>
      <c r="J84" s="103" t="str">
        <f>IF(J82=0,"-",J83/J82)</f>
        <v>-</v>
      </c>
      <c r="K84" s="103" t="str">
        <f>IF(K82=0,"-",K83/K82)</f>
        <v>-</v>
      </c>
      <c r="L84" s="120"/>
      <c r="M84" s="62"/>
      <c r="O84" s="9"/>
      <c r="P84" s="9"/>
    </row>
    <row r="85" spans="1:22" x14ac:dyDescent="0.3">
      <c r="A85" s="7"/>
      <c r="B85" s="602" t="str">
        <f>IF(Intro!$G$21="English",O85,P85)</f>
        <v>Sales to end users in Canada</v>
      </c>
      <c r="C85" s="603"/>
      <c r="D85" s="585" t="str">
        <f>D82</f>
        <v>tonnes</v>
      </c>
      <c r="E85" s="585"/>
      <c r="F85" s="585"/>
      <c r="G85" s="154"/>
      <c r="H85" s="154"/>
      <c r="I85" s="154"/>
      <c r="J85" s="154"/>
      <c r="K85" s="154"/>
      <c r="L85" s="120"/>
      <c r="M85" s="62"/>
      <c r="O85" s="49" t="str">
        <f>"Sales to "&amp;Variables!$B$27&amp;" in Canada"</f>
        <v>Sales to end users in Canada</v>
      </c>
      <c r="P85" s="49" t="str">
        <f>"Ventes aux "&amp;Variables!$C$27&amp;" au Canada"</f>
        <v>Ventes aux utilisateurs finals au Canada</v>
      </c>
    </row>
    <row r="86" spans="1:22" x14ac:dyDescent="0.3">
      <c r="A86" s="7"/>
      <c r="B86" s="554"/>
      <c r="C86" s="478"/>
      <c r="D86" s="583" t="str">
        <f>D83</f>
        <v>net delivered selling value (CAD)</v>
      </c>
      <c r="E86" s="583"/>
      <c r="F86" s="583"/>
      <c r="G86" s="153"/>
      <c r="H86" s="153"/>
      <c r="I86" s="153"/>
      <c r="J86" s="153"/>
      <c r="K86" s="153"/>
      <c r="L86" s="120"/>
      <c r="M86" s="62"/>
      <c r="O86" s="9"/>
      <c r="P86" s="9"/>
    </row>
    <row r="87" spans="1:22" ht="15" thickBot="1" x14ac:dyDescent="0.35">
      <c r="A87" s="7"/>
      <c r="B87" s="595"/>
      <c r="C87" s="596"/>
      <c r="D87" s="584" t="str">
        <f>D80</f>
        <v>$ / tonne</v>
      </c>
      <c r="E87" s="584"/>
      <c r="F87" s="584"/>
      <c r="G87" s="103" t="str">
        <f>IF(G85=0,"-",G86/G85)</f>
        <v>-</v>
      </c>
      <c r="H87" s="103" t="str">
        <f>IF(H85=0,"-",H86/H85)</f>
        <v>-</v>
      </c>
      <c r="I87" s="103" t="str">
        <f>IF(I85=0,"-",I86/I85)</f>
        <v>-</v>
      </c>
      <c r="J87" s="103" t="str">
        <f>IF(J85=0,"-",J86/J85)</f>
        <v>-</v>
      </c>
      <c r="K87" s="103" t="str">
        <f>IF(K85=0,"-",K86/K85)</f>
        <v>-</v>
      </c>
      <c r="L87" s="120"/>
      <c r="M87" s="62"/>
      <c r="O87" s="9"/>
      <c r="P87" s="9"/>
    </row>
    <row r="88" spans="1:22" x14ac:dyDescent="0.3">
      <c r="A88" s="7"/>
      <c r="B88" s="593" t="str">
        <f>IF(Intro!$G$21="English",O88,P88)</f>
        <v>Total Sales of Cut-to-length Plate from Coil Imports in Canada</v>
      </c>
      <c r="C88" s="594"/>
      <c r="D88" s="594"/>
      <c r="E88" s="594"/>
      <c r="F88" s="594"/>
      <c r="G88" s="594"/>
      <c r="H88" s="594"/>
      <c r="I88" s="594"/>
      <c r="J88" s="594"/>
      <c r="K88" s="594"/>
      <c r="L88" s="120"/>
      <c r="M88" s="62"/>
      <c r="O88" s="228" t="s">
        <v>426</v>
      </c>
      <c r="P88" s="211" t="s">
        <v>403</v>
      </c>
    </row>
    <row r="89" spans="1:22" x14ac:dyDescent="0.3">
      <c r="A89" s="7"/>
      <c r="B89" s="474" t="str">
        <f>IF(Intro!$G$21="English",O89,P89)</f>
        <v>Total sales of imports in Canada</v>
      </c>
      <c r="C89" s="475"/>
      <c r="D89" s="597" t="str">
        <f>D64</f>
        <v>tonnes</v>
      </c>
      <c r="E89" s="597"/>
      <c r="F89" s="597"/>
      <c r="G89" s="155">
        <f>G75+G78+G82+G85</f>
        <v>0</v>
      </c>
      <c r="H89" s="155">
        <f t="shared" ref="H89:K90" si="4">H75+H78+H82+H85</f>
        <v>0</v>
      </c>
      <c r="I89" s="155">
        <f t="shared" si="4"/>
        <v>0</v>
      </c>
      <c r="J89" s="155">
        <f t="shared" si="4"/>
        <v>0</v>
      </c>
      <c r="K89" s="155">
        <f t="shared" si="4"/>
        <v>0</v>
      </c>
      <c r="L89" s="120"/>
      <c r="M89" s="62"/>
      <c r="O89" s="72" t="s">
        <v>267</v>
      </c>
      <c r="P89" s="72" t="s">
        <v>268</v>
      </c>
    </row>
    <row r="90" spans="1:22" x14ac:dyDescent="0.3">
      <c r="A90" s="7"/>
      <c r="B90" s="472"/>
      <c r="C90" s="473"/>
      <c r="D90" s="598" t="str">
        <f>D79</f>
        <v>net delivered selling value (CAD)</v>
      </c>
      <c r="E90" s="598"/>
      <c r="F90" s="598"/>
      <c r="G90" s="156">
        <f>G76+G79+G83+G86</f>
        <v>0</v>
      </c>
      <c r="H90" s="156">
        <f t="shared" si="4"/>
        <v>0</v>
      </c>
      <c r="I90" s="156">
        <f t="shared" si="4"/>
        <v>0</v>
      </c>
      <c r="J90" s="156">
        <f t="shared" si="4"/>
        <v>0</v>
      </c>
      <c r="K90" s="156">
        <f t="shared" si="4"/>
        <v>0</v>
      </c>
      <c r="L90" s="120"/>
      <c r="M90" s="62"/>
    </row>
    <row r="91" spans="1:22" x14ac:dyDescent="0.3">
      <c r="A91" s="7"/>
      <c r="B91" s="472"/>
      <c r="C91" s="473"/>
      <c r="D91" s="599" t="str">
        <f>D66</f>
        <v>$ / tonne</v>
      </c>
      <c r="E91" s="599"/>
      <c r="F91" s="599"/>
      <c r="G91" s="102" t="str">
        <f>IF(G89=0,"-",G90/G89)</f>
        <v>-</v>
      </c>
      <c r="H91" s="102" t="str">
        <f t="shared" ref="H91:K91" si="5">IF(H89=0,"-",H90/H89)</f>
        <v>-</v>
      </c>
      <c r="I91" s="102" t="str">
        <f t="shared" si="5"/>
        <v>-</v>
      </c>
      <c r="J91" s="102" t="str">
        <f t="shared" si="5"/>
        <v>-</v>
      </c>
      <c r="K91" s="102" t="str">
        <f t="shared" si="5"/>
        <v>-</v>
      </c>
      <c r="L91" s="120"/>
      <c r="M91" s="62"/>
    </row>
    <row r="92" spans="1:22" s="9" customFormat="1" x14ac:dyDescent="0.3">
      <c r="A92" s="89"/>
      <c r="B92" s="173"/>
      <c r="C92" s="174"/>
      <c r="D92" s="615"/>
      <c r="E92" s="615"/>
      <c r="F92" s="175"/>
      <c r="G92" s="175"/>
      <c r="H92" s="175"/>
      <c r="I92" s="175"/>
      <c r="J92" s="175"/>
      <c r="K92" s="176"/>
      <c r="L92" s="177"/>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10" customFormat="1" x14ac:dyDescent="0.3">
      <c r="A95" s="7"/>
      <c r="B95" s="587" t="str">
        <f>'Imp-Chin. Taipei chin.'!B95</f>
        <v>Provide the average percentage of net delivered selling values that is represented by delivery costs.</v>
      </c>
      <c r="C95" s="616"/>
      <c r="D95" s="616"/>
      <c r="E95" s="616"/>
      <c r="F95" s="616"/>
      <c r="G95" s="616"/>
      <c r="H95" s="616"/>
      <c r="I95" s="616"/>
      <c r="J95" s="616"/>
      <c r="K95" s="616"/>
      <c r="L95" s="617"/>
      <c r="M95" s="47"/>
      <c r="N95" s="47"/>
      <c r="O95" s="62"/>
      <c r="P95" s="62"/>
      <c r="Q95" s="49"/>
      <c r="R95" s="48"/>
      <c r="S95" s="48"/>
      <c r="T95" s="47"/>
      <c r="U95" s="47"/>
      <c r="V95" s="47"/>
    </row>
    <row r="96" spans="1:22" s="10" customFormat="1" x14ac:dyDescent="0.3">
      <c r="A96" s="7"/>
      <c r="B96" s="587" t="str">
        <f>'Imp-Chin. Taipei chin.'!B96</f>
        <v>Note - Only complete this question if your firm sold the goods between January 1, 2023, and March 31, 2026.</v>
      </c>
      <c r="C96" s="616"/>
      <c r="D96" s="616"/>
      <c r="E96" s="616"/>
      <c r="F96" s="616"/>
      <c r="G96" s="616"/>
      <c r="H96" s="616"/>
      <c r="I96" s="616"/>
      <c r="J96" s="616"/>
      <c r="K96" s="616"/>
      <c r="L96" s="617"/>
      <c r="M96" s="47"/>
      <c r="N96" s="47"/>
      <c r="O96" s="19"/>
      <c r="P96" s="62"/>
      <c r="Q96" s="49"/>
      <c r="R96" s="48"/>
      <c r="S96" s="48"/>
      <c r="T96" s="47"/>
      <c r="U96" s="47"/>
      <c r="V96" s="47"/>
    </row>
    <row r="97" spans="1:22" x14ac:dyDescent="0.3">
      <c r="A97" s="7"/>
      <c r="B97" s="590"/>
      <c r="C97" s="591"/>
      <c r="D97" s="591"/>
      <c r="E97" s="591"/>
      <c r="F97" s="591"/>
      <c r="G97" s="618"/>
      <c r="H97" s="618"/>
      <c r="I97" s="618"/>
      <c r="J97" s="618"/>
      <c r="K97" s="618"/>
      <c r="L97" s="619"/>
      <c r="M97" s="47"/>
      <c r="N97" s="47"/>
      <c r="Q97" s="45"/>
      <c r="R97" s="48"/>
      <c r="S97" s="48"/>
      <c r="T97" s="47"/>
      <c r="U97" s="47"/>
      <c r="V97" s="47"/>
    </row>
    <row r="98" spans="1:22" x14ac:dyDescent="0.3">
      <c r="A98" s="7"/>
      <c r="B98" s="78"/>
      <c r="C98" s="105"/>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78"/>
      <c r="C99" s="106"/>
      <c r="D99" s="582"/>
      <c r="E99" s="582"/>
      <c r="F99" s="582"/>
      <c r="G99" s="582"/>
      <c r="H99" s="581"/>
      <c r="I99" s="62"/>
      <c r="J99" s="48"/>
      <c r="K99" s="48"/>
      <c r="L99" s="46"/>
      <c r="M99" s="47"/>
      <c r="N99" s="47"/>
      <c r="Q99" s="45"/>
      <c r="R99" s="48"/>
      <c r="S99" s="48"/>
      <c r="T99" s="47"/>
      <c r="U99" s="47"/>
      <c r="V99" s="47"/>
    </row>
    <row r="100" spans="1:22" x14ac:dyDescent="0.3">
      <c r="A100" s="7"/>
      <c r="B100" s="108"/>
      <c r="C100" s="107" t="str">
        <f>'Imp-Chin. Taipei chin.'!C100</f>
        <v>Delivery Cost (%)</v>
      </c>
      <c r="D100" s="151"/>
      <c r="E100" s="151"/>
      <c r="F100" s="151"/>
      <c r="G100" s="151"/>
      <c r="H100" s="151"/>
      <c r="I100" s="62"/>
      <c r="J100" s="48"/>
      <c r="K100" s="48"/>
      <c r="L100" s="46"/>
      <c r="M100" s="47"/>
      <c r="N100" s="47"/>
      <c r="Q100" s="45"/>
      <c r="R100" s="48"/>
      <c r="S100" s="48"/>
      <c r="T100" s="47"/>
      <c r="U100" s="47"/>
      <c r="V100" s="47"/>
    </row>
    <row r="101" spans="1:22" x14ac:dyDescent="0.3">
      <c r="A101" s="7"/>
      <c r="B101" s="50"/>
      <c r="C101" s="92"/>
      <c r="D101" s="93"/>
      <c r="E101" s="92"/>
      <c r="F101" s="92"/>
      <c r="G101" s="92"/>
      <c r="H101" s="92"/>
      <c r="I101" s="92"/>
      <c r="J101" s="164"/>
      <c r="K101" s="164"/>
      <c r="L101" s="165"/>
      <c r="M101" s="47"/>
      <c r="N101" s="47"/>
      <c r="Q101" s="49"/>
      <c r="R101" s="48"/>
      <c r="S101" s="48"/>
      <c r="T101" s="47"/>
      <c r="U101" s="47"/>
      <c r="V101" s="47"/>
    </row>
    <row r="102" spans="1:22" ht="14.25" customHeight="1" x14ac:dyDescent="0.3">
      <c r="A102" s="7"/>
      <c r="B102" s="587" t="str">
        <f>'Imp-Chin. Taipei chin.'!B102</f>
        <v>If the percentages changed between periods, please provide the reason.</v>
      </c>
      <c r="C102" s="588"/>
      <c r="D102" s="588"/>
      <c r="E102" s="588"/>
      <c r="F102" s="588"/>
      <c r="G102" s="588"/>
      <c r="H102" s="588"/>
      <c r="I102" s="588"/>
      <c r="J102" s="588"/>
      <c r="K102" s="588"/>
      <c r="L102" s="589"/>
      <c r="M102" s="47"/>
      <c r="N102" s="47"/>
      <c r="Q102" s="49"/>
      <c r="R102" s="48"/>
      <c r="S102" s="48"/>
      <c r="T102" s="47"/>
      <c r="U102" s="47"/>
      <c r="V102" s="47"/>
    </row>
    <row r="103" spans="1:22" x14ac:dyDescent="0.3">
      <c r="A103" s="7"/>
      <c r="B103" s="163"/>
      <c r="C103" s="164"/>
      <c r="D103" s="164"/>
      <c r="E103" s="164"/>
      <c r="F103" s="164"/>
      <c r="G103" s="164"/>
      <c r="H103" s="164"/>
      <c r="I103" s="164"/>
      <c r="J103" s="164"/>
      <c r="K103" s="164"/>
      <c r="L103" s="165"/>
      <c r="M103" s="47"/>
      <c r="N103" s="47"/>
      <c r="Q103" s="49"/>
      <c r="R103" s="48"/>
      <c r="S103" s="48"/>
      <c r="T103" s="47"/>
      <c r="U103" s="47"/>
      <c r="V103" s="47"/>
    </row>
    <row r="104" spans="1:22" x14ac:dyDescent="0.3">
      <c r="A104" s="7"/>
      <c r="B104" s="612"/>
      <c r="C104" s="613"/>
      <c r="D104" s="613"/>
      <c r="E104" s="613"/>
      <c r="F104" s="613"/>
      <c r="G104" s="613"/>
      <c r="H104" s="613"/>
      <c r="I104" s="613"/>
      <c r="J104" s="613"/>
      <c r="K104" s="613"/>
      <c r="L104" s="614"/>
      <c r="M104" s="47"/>
      <c r="N104" s="47"/>
      <c r="Q104" s="49"/>
      <c r="R104" s="48"/>
      <c r="S104" s="48"/>
      <c r="T104" s="47"/>
      <c r="U104" s="47"/>
      <c r="V104" s="47"/>
    </row>
    <row r="105" spans="1:22" x14ac:dyDescent="0.3">
      <c r="A105" s="7"/>
      <c r="B105" s="612"/>
      <c r="C105" s="613"/>
      <c r="D105" s="613"/>
      <c r="E105" s="613"/>
      <c r="F105" s="613"/>
      <c r="G105" s="613"/>
      <c r="H105" s="613"/>
      <c r="I105" s="613"/>
      <c r="J105" s="613"/>
      <c r="K105" s="613"/>
      <c r="L105" s="614"/>
      <c r="M105" s="47"/>
      <c r="N105" s="47"/>
      <c r="Q105" s="49"/>
      <c r="R105" s="48"/>
      <c r="S105" s="48"/>
      <c r="T105" s="47"/>
      <c r="U105" s="47"/>
      <c r="V105" s="47"/>
    </row>
    <row r="106" spans="1:22" x14ac:dyDescent="0.3">
      <c r="A106" s="7"/>
      <c r="B106" s="612"/>
      <c r="C106" s="613"/>
      <c r="D106" s="613"/>
      <c r="E106" s="613"/>
      <c r="F106" s="613"/>
      <c r="G106" s="613"/>
      <c r="H106" s="613"/>
      <c r="I106" s="613"/>
      <c r="J106" s="613"/>
      <c r="K106" s="613"/>
      <c r="L106" s="614"/>
      <c r="M106" s="47"/>
      <c r="N106" s="47"/>
      <c r="Q106" s="49"/>
      <c r="R106" s="48"/>
      <c r="S106" s="48"/>
      <c r="T106" s="47"/>
      <c r="U106" s="47"/>
      <c r="V106" s="47"/>
    </row>
    <row r="107" spans="1:22" x14ac:dyDescent="0.3">
      <c r="A107" s="7"/>
      <c r="B107" s="612"/>
      <c r="C107" s="613"/>
      <c r="D107" s="613"/>
      <c r="E107" s="613"/>
      <c r="F107" s="613"/>
      <c r="G107" s="613"/>
      <c r="H107" s="613"/>
      <c r="I107" s="613"/>
      <c r="J107" s="613"/>
      <c r="K107" s="613"/>
      <c r="L107" s="614"/>
      <c r="M107" s="47"/>
      <c r="N107" s="47"/>
      <c r="Q107" s="49"/>
      <c r="R107" s="48"/>
      <c r="S107" s="48"/>
      <c r="T107" s="47"/>
      <c r="U107" s="47"/>
      <c r="V107" s="47"/>
    </row>
    <row r="108" spans="1:22" x14ac:dyDescent="0.3">
      <c r="A108" s="7"/>
      <c r="B108" s="612"/>
      <c r="C108" s="613"/>
      <c r="D108" s="613"/>
      <c r="E108" s="613"/>
      <c r="F108" s="613"/>
      <c r="G108" s="613"/>
      <c r="H108" s="613"/>
      <c r="I108" s="613"/>
      <c r="J108" s="613"/>
      <c r="K108" s="613"/>
      <c r="L108" s="614"/>
      <c r="M108" s="47"/>
      <c r="N108" s="47"/>
      <c r="Q108" s="49"/>
      <c r="R108" s="48"/>
      <c r="S108" s="48"/>
      <c r="T108" s="47"/>
      <c r="U108" s="47"/>
      <c r="V108" s="47"/>
    </row>
    <row r="109" spans="1:22" x14ac:dyDescent="0.3">
      <c r="A109" s="7"/>
      <c r="B109" s="612"/>
      <c r="C109" s="613"/>
      <c r="D109" s="613"/>
      <c r="E109" s="613"/>
      <c r="F109" s="613"/>
      <c r="G109" s="613"/>
      <c r="H109" s="613"/>
      <c r="I109" s="613"/>
      <c r="J109" s="613"/>
      <c r="K109" s="613"/>
      <c r="L109" s="614"/>
      <c r="M109" s="47"/>
      <c r="N109" s="47"/>
      <c r="Q109" s="48"/>
      <c r="R109" s="48"/>
      <c r="S109" s="48"/>
      <c r="T109" s="47"/>
      <c r="U109" s="47"/>
      <c r="V109" s="47"/>
    </row>
    <row r="110" spans="1:22" s="55" customFormat="1" x14ac:dyDescent="0.3">
      <c r="A110" s="94"/>
      <c r="B110" s="612"/>
      <c r="C110" s="613"/>
      <c r="D110" s="613"/>
      <c r="E110" s="613"/>
      <c r="F110" s="613"/>
      <c r="G110" s="613"/>
      <c r="H110" s="613"/>
      <c r="I110" s="613"/>
      <c r="J110" s="613"/>
      <c r="K110" s="613"/>
      <c r="L110" s="614"/>
      <c r="N110" s="95"/>
      <c r="O110" s="62"/>
      <c r="P110" s="62"/>
    </row>
    <row r="111" spans="1:22" s="55" customFormat="1" x14ac:dyDescent="0.3">
      <c r="A111" s="94"/>
      <c r="B111" s="612"/>
      <c r="C111" s="613"/>
      <c r="D111" s="613"/>
      <c r="E111" s="613"/>
      <c r="F111" s="613"/>
      <c r="G111" s="613"/>
      <c r="H111" s="613"/>
      <c r="I111" s="613"/>
      <c r="J111" s="613"/>
      <c r="K111" s="613"/>
      <c r="L111" s="614"/>
      <c r="N111" s="95"/>
    </row>
    <row r="112" spans="1:22" s="55" customFormat="1" x14ac:dyDescent="0.3">
      <c r="A112" s="94"/>
      <c r="B112" s="181"/>
      <c r="C112" s="182"/>
      <c r="D112" s="182"/>
      <c r="E112" s="182"/>
      <c r="F112" s="182"/>
      <c r="G112" s="182"/>
      <c r="H112" s="182"/>
      <c r="I112" s="182"/>
      <c r="J112" s="182"/>
      <c r="K112" s="182"/>
      <c r="L112" s="183"/>
      <c r="N112" s="95"/>
    </row>
    <row r="113" spans="1:16" s="55" customFormat="1" x14ac:dyDescent="0.3">
      <c r="A113" s="94"/>
      <c r="B113" s="4"/>
      <c r="C113" s="47"/>
      <c r="D113" s="47"/>
      <c r="E113" s="47"/>
      <c r="F113" s="47"/>
      <c r="G113" s="47"/>
      <c r="H113" s="47"/>
      <c r="I113" s="47"/>
      <c r="J113" s="47"/>
      <c r="K113" s="47"/>
      <c r="L113" s="47"/>
      <c r="N113" s="95"/>
      <c r="O113" s="62"/>
      <c r="P113" s="62"/>
    </row>
    <row r="114" spans="1:16" s="55" customFormat="1" x14ac:dyDescent="0.3">
      <c r="A114" s="94"/>
      <c r="B114" s="4"/>
      <c r="C114" s="47"/>
      <c r="D114" s="47"/>
      <c r="E114" s="47"/>
      <c r="F114" s="47"/>
      <c r="G114" s="47"/>
      <c r="H114" s="47"/>
      <c r="I114" s="47"/>
      <c r="J114" s="47"/>
      <c r="K114" s="47"/>
      <c r="L114" s="47"/>
      <c r="N114" s="95"/>
      <c r="O114" s="10"/>
      <c r="P114" s="10"/>
    </row>
    <row r="116" spans="1:16" x14ac:dyDescent="0.3">
      <c r="O116" s="10"/>
      <c r="P116" s="10"/>
    </row>
  </sheetData>
  <sheetProtection algorithmName="SHA-512" hashValue="KJt3vo2Bou4q/jsMng5C+jY+YroK5DCzeuj90VJ6p/iPQz5xMB6oq24CFNdeQnza9pKuARTkRSldpI/BITwvQQ==" saltValue="xrgaTBB1KwiuVVGcxK10rw==" spinCount="100000" sheet="1" objects="1" scenarios="1" selectLockedCells="1"/>
  <mergeCells count="115">
    <mergeCell ref="B88:K88"/>
    <mergeCell ref="B89:C91"/>
    <mergeCell ref="D89:F89"/>
    <mergeCell ref="D90:F90"/>
    <mergeCell ref="D91:F91"/>
    <mergeCell ref="B82:C84"/>
    <mergeCell ref="D82:F82"/>
    <mergeCell ref="D83:F83"/>
    <mergeCell ref="D84:F84"/>
    <mergeCell ref="B85:C87"/>
    <mergeCell ref="D85:F85"/>
    <mergeCell ref="D86:F86"/>
    <mergeCell ref="D87:F87"/>
    <mergeCell ref="B78:C80"/>
    <mergeCell ref="D78:F78"/>
    <mergeCell ref="D79:F79"/>
    <mergeCell ref="D80:F80"/>
    <mergeCell ref="B81:K81"/>
    <mergeCell ref="B73:K73"/>
    <mergeCell ref="B74:K74"/>
    <mergeCell ref="B75:C77"/>
    <mergeCell ref="D75:F75"/>
    <mergeCell ref="D76:F76"/>
    <mergeCell ref="D77:F77"/>
    <mergeCell ref="B67:C69"/>
    <mergeCell ref="D67:F67"/>
    <mergeCell ref="D68:F68"/>
    <mergeCell ref="D69:F69"/>
    <mergeCell ref="B70:C72"/>
    <mergeCell ref="D70:F70"/>
    <mergeCell ref="D71:F71"/>
    <mergeCell ref="D72:F72"/>
    <mergeCell ref="B62:K62"/>
    <mergeCell ref="B63:K63"/>
    <mergeCell ref="B64:C66"/>
    <mergeCell ref="D64:F64"/>
    <mergeCell ref="D65:F65"/>
    <mergeCell ref="D66:F66"/>
    <mergeCell ref="G60:G61"/>
    <mergeCell ref="H60:H61"/>
    <mergeCell ref="I60:I61"/>
    <mergeCell ref="J60:J61"/>
    <mergeCell ref="K60:K61"/>
    <mergeCell ref="B56:C58"/>
    <mergeCell ref="D56:F56"/>
    <mergeCell ref="D57:F57"/>
    <mergeCell ref="D58:F58"/>
    <mergeCell ref="B52:C54"/>
    <mergeCell ref="D52:F52"/>
    <mergeCell ref="D53:F53"/>
    <mergeCell ref="D54:F54"/>
    <mergeCell ref="B55:K55"/>
    <mergeCell ref="B48:K48"/>
    <mergeCell ref="B49:C51"/>
    <mergeCell ref="D49:F49"/>
    <mergeCell ref="D50:F50"/>
    <mergeCell ref="D51:F51"/>
    <mergeCell ref="D44:F44"/>
    <mergeCell ref="B45:C47"/>
    <mergeCell ref="D45:F45"/>
    <mergeCell ref="D46:F46"/>
    <mergeCell ref="D47:F47"/>
    <mergeCell ref="B13:L14"/>
    <mergeCell ref="B15:L15"/>
    <mergeCell ref="B17:L17"/>
    <mergeCell ref="B18:L18"/>
    <mergeCell ref="D25:K25"/>
    <mergeCell ref="B23:F24"/>
    <mergeCell ref="G23:K24"/>
    <mergeCell ref="B30:K30"/>
    <mergeCell ref="B31:C33"/>
    <mergeCell ref="D33:F33"/>
    <mergeCell ref="B40:K40"/>
    <mergeCell ref="B41:K41"/>
    <mergeCell ref="B42:C44"/>
    <mergeCell ref="D43:F43"/>
    <mergeCell ref="B4:L4"/>
    <mergeCell ref="B5:L5"/>
    <mergeCell ref="B6:L6"/>
    <mergeCell ref="B37:C39"/>
    <mergeCell ref="K27:K28"/>
    <mergeCell ref="D39:F39"/>
    <mergeCell ref="B29:K29"/>
    <mergeCell ref="B20:L20"/>
    <mergeCell ref="B21:L21"/>
    <mergeCell ref="B34:C36"/>
    <mergeCell ref="B16:L16"/>
    <mergeCell ref="B9:L9"/>
    <mergeCell ref="B10:L10"/>
    <mergeCell ref="B12:L12"/>
    <mergeCell ref="B8:L8"/>
    <mergeCell ref="B104:L111"/>
    <mergeCell ref="G27:G28"/>
    <mergeCell ref="H27:H28"/>
    <mergeCell ref="I27:I28"/>
    <mergeCell ref="J27:J28"/>
    <mergeCell ref="D31:F31"/>
    <mergeCell ref="D32:F32"/>
    <mergeCell ref="D34:F34"/>
    <mergeCell ref="D35:F35"/>
    <mergeCell ref="D36:F36"/>
    <mergeCell ref="D37:F37"/>
    <mergeCell ref="D38:F38"/>
    <mergeCell ref="E98:E99"/>
    <mergeCell ref="F98:F99"/>
    <mergeCell ref="G98:G99"/>
    <mergeCell ref="B102:L102"/>
    <mergeCell ref="D92:E92"/>
    <mergeCell ref="B95:L95"/>
    <mergeCell ref="B96:L96"/>
    <mergeCell ref="B97:L97"/>
    <mergeCell ref="B93:L93"/>
    <mergeCell ref="D98:D99"/>
    <mergeCell ref="D42:F42"/>
    <mergeCell ref="H98:H99"/>
  </mergeCells>
  <dataValidations count="4">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92:J92 G89:K91 G56:K58 G44:K44 G39:K39 G33:K33 G36:K36 G47:K47 G51:K51 G54:K54 G77:K77 G72:K72 G66:K66 G69:K69 G80:K80 G84:K84 G87:K87 F59:J59" xr:uid="{1B36E32B-E6C0-45F4-95F4-3FA6D92D2A10}">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xr:uid="{FF1AB627-826C-4DB4-AC05-2F30079552DF}">
      <formula1>1001</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A1 D100:H100 G31:K32 G42:K43 G45:K46 G34:K35 G37:K38 G49:K50 G52:K53 G64:K65 G75:K76 G78:K79 G67:K68 G70:K71 G82:K83 G85:K86" xr:uid="{13087763-FCF8-4996-B6A5-81AA0CC3E8CE}">
      <formula1>0</formula1>
    </dataValidation>
    <dataValidation type="textLength" operator="lessThanOrEqual" allowBlank="1" showInputMessage="1" showErrorMessage="1" prompt="1000 character limit/limite de 1000 caractères" sqref="D25:K25 B104:L111" xr:uid="{BB5E017E-B372-4823-B1F1-809DCE2B306A}">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3">
    <tabColor rgb="FFFFC000"/>
  </sheetPr>
  <dimension ref="A1"/>
  <sheetViews>
    <sheetView showGridLines="0" workbookViewId="0"/>
  </sheetViews>
  <sheetFormatPr defaultColWidth="9.109375" defaultRowHeight="14.4" x14ac:dyDescent="0.3"/>
  <cols>
    <col min="1" max="16384" width="9.109375" style="30"/>
  </cols>
  <sheetData/>
  <sheetProtection algorithmName="SHA-512" hashValue="XSTMvwSnFA9GeDFindOPnCRd0Wk3a6mtEo3UUJHubEL/vfSpCtUk0Di25OdNlOcrjIpivnEdokCJ/BZ7iViKQg==" saltValue="5yesm+1NOZ7RyVEW+opm7Q==" spinCount="100000" sheet="1" objects="1" scenarios="1" selectLockedCells="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AE4-310E-4972-8BC4-E5E70C5AE1F0}">
  <sheetPr codeName="Sheet14">
    <tabColor rgb="FF92D050"/>
    <pageSetUpPr fitToPage="1"/>
  </sheetPr>
  <dimension ref="A1:P104"/>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6384" width="9.44140625" style="62"/>
  </cols>
  <sheetData>
    <row r="1" spans="1:16" x14ac:dyDescent="0.3">
      <c r="O1" s="62" t="s">
        <v>312</v>
      </c>
      <c r="P1" s="62" t="s">
        <v>312</v>
      </c>
    </row>
    <row r="2" spans="1:16" x14ac:dyDescent="0.3">
      <c r="B2" s="11" t="str">
        <f>Pro!B2</f>
        <v>PROTECTED</v>
      </c>
      <c r="C2" s="11"/>
      <c r="O2" s="160" t="s">
        <v>68</v>
      </c>
      <c r="P2" s="160"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22"/>
    </row>
    <row r="7" spans="1:16" s="6" customFormat="1" x14ac:dyDescent="0.3">
      <c r="A7" s="4"/>
      <c r="B7" s="81"/>
      <c r="C7" s="109"/>
      <c r="D7" s="109"/>
      <c r="E7" s="109"/>
      <c r="F7" s="109"/>
      <c r="G7" s="109"/>
      <c r="H7" s="109"/>
      <c r="I7" s="109"/>
      <c r="J7" s="109"/>
      <c r="K7" s="109"/>
      <c r="L7" s="109"/>
      <c r="M7" s="21"/>
      <c r="N7" s="21"/>
      <c r="O7" s="16"/>
      <c r="P7" s="16"/>
    </row>
    <row r="8" spans="1:16" s="6" customFormat="1" x14ac:dyDescent="0.3">
      <c r="A8" s="4"/>
      <c r="B8" s="541" t="str">
        <f>Public!B8</f>
        <v>The following questions refer to the goods as defined in the product description on the Intro tab.</v>
      </c>
      <c r="C8" s="541"/>
      <c r="D8" s="541"/>
      <c r="E8" s="541"/>
      <c r="F8" s="541"/>
      <c r="G8" s="541"/>
      <c r="H8" s="541"/>
      <c r="I8" s="541"/>
      <c r="J8" s="541"/>
      <c r="K8" s="541"/>
      <c r="L8" s="541"/>
      <c r="M8" s="21"/>
      <c r="N8" s="21"/>
      <c r="O8" s="16"/>
      <c r="P8" s="16"/>
    </row>
    <row r="9" spans="1:16" s="6" customFormat="1" x14ac:dyDescent="0.3">
      <c r="A9" s="4"/>
      <c r="B9" s="541" t="str">
        <f>Public!B9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85"/>
      <c r="C11" s="85"/>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x14ac:dyDescent="0.3">
      <c r="A13" s="4"/>
      <c r="B13" s="541" t="str">
        <f>Pro!B13</f>
        <v>• Report only sales from your firm’s imports. Sales of purchased goods from Canadian producers must be excluded.</v>
      </c>
      <c r="C13" s="541"/>
      <c r="D13" s="541"/>
      <c r="E13" s="541"/>
      <c r="F13" s="541"/>
      <c r="G13" s="541"/>
      <c r="H13" s="541"/>
      <c r="I13" s="541"/>
      <c r="J13" s="541"/>
      <c r="K13" s="541"/>
      <c r="L13" s="541"/>
      <c r="M13" s="21"/>
      <c r="N13" s="21"/>
      <c r="O13" s="16"/>
      <c r="P13" s="16"/>
    </row>
    <row r="14" spans="1:16" s="6" customFormat="1" x14ac:dyDescent="0.3">
      <c r="A14" s="4"/>
      <c r="B14" s="541" t="str">
        <f>Pro!B15</f>
        <v>• Report all sales to Canadian and foreign associated firms.</v>
      </c>
      <c r="C14" s="541"/>
      <c r="D14" s="541"/>
      <c r="E14" s="541"/>
      <c r="F14" s="541"/>
      <c r="G14" s="541"/>
      <c r="H14" s="541"/>
      <c r="I14" s="541"/>
      <c r="J14" s="541"/>
      <c r="K14" s="541"/>
      <c r="L14" s="541"/>
      <c r="M14" s="21"/>
      <c r="N14" s="21"/>
      <c r="O14" s="16"/>
      <c r="P14" s="16"/>
    </row>
    <row r="15" spans="1:16" s="6" customFormat="1" x14ac:dyDescent="0.3">
      <c r="A15" s="4"/>
      <c r="B15" s="541" t="str">
        <f>Pro!B16</f>
        <v>• Report all sales as of the date of shipment to the customer or the customer’s warehouse.</v>
      </c>
      <c r="C15" s="541"/>
      <c r="D15" s="541"/>
      <c r="E15" s="541"/>
      <c r="F15" s="541"/>
      <c r="G15" s="541"/>
      <c r="H15" s="541"/>
      <c r="I15" s="541"/>
      <c r="J15" s="541"/>
      <c r="K15" s="541"/>
      <c r="L15" s="541"/>
      <c r="M15" s="21"/>
      <c r="N15" s="21"/>
      <c r="O15" s="16"/>
      <c r="P15" s="16"/>
    </row>
    <row r="16" spans="1:16" s="6" customFormat="1" x14ac:dyDescent="0.3">
      <c r="A16" s="4"/>
      <c r="B16" s="541" t="str">
        <f>Pro!B17</f>
        <v>• Report all values in Canadian dollars.</v>
      </c>
      <c r="C16" s="541"/>
      <c r="D16" s="541"/>
      <c r="E16" s="541"/>
      <c r="F16" s="541"/>
      <c r="G16" s="541"/>
      <c r="H16" s="541"/>
      <c r="I16" s="541"/>
      <c r="J16" s="541"/>
      <c r="K16" s="541"/>
      <c r="L16" s="541"/>
      <c r="M16" s="21"/>
      <c r="N16" s="21"/>
      <c r="O16" s="16"/>
      <c r="P16" s="16"/>
    </row>
    <row r="17" spans="1:16" s="6" customFormat="1" x14ac:dyDescent="0.3">
      <c r="A17" s="27"/>
      <c r="B17" s="541" t="str">
        <f>'Imp-Chin. Taipei chin.'!B18</f>
        <v>• If your firm is an end user or a retailer, your firm does not need to report sales of imports or inventories of imports.</v>
      </c>
      <c r="C17" s="541"/>
      <c r="D17" s="541"/>
      <c r="E17" s="541"/>
      <c r="F17" s="541"/>
      <c r="G17" s="541"/>
      <c r="H17" s="541"/>
      <c r="I17" s="541"/>
      <c r="J17" s="541"/>
      <c r="K17" s="541"/>
      <c r="L17" s="541"/>
      <c r="M17" s="21"/>
      <c r="N17" s="21"/>
      <c r="O17" s="16"/>
      <c r="P17" s="16"/>
    </row>
    <row r="18" spans="1:16" s="6" customFormat="1" x14ac:dyDescent="0.3">
      <c r="A18" s="4"/>
      <c r="B18" s="15"/>
      <c r="C18" s="15"/>
      <c r="D18" s="3"/>
      <c r="E18" s="3"/>
      <c r="F18" s="3"/>
      <c r="G18" s="3"/>
      <c r="H18" s="3"/>
      <c r="I18" s="3"/>
      <c r="J18" s="3"/>
      <c r="K18" s="3"/>
      <c r="L18" s="3"/>
      <c r="O18" s="16"/>
      <c r="P18" s="16"/>
    </row>
    <row r="19" spans="1:16" x14ac:dyDescent="0.3">
      <c r="A19" s="7"/>
      <c r="B19" s="432" t="str">
        <f>UPPER(IF(Intro!$G$21="English",O19,P19))</f>
        <v>INVENTORIES AND EXPORT SALES</v>
      </c>
      <c r="C19" s="391"/>
      <c r="D19" s="391"/>
      <c r="E19" s="391"/>
      <c r="F19" s="391"/>
      <c r="G19" s="391"/>
      <c r="H19" s="391"/>
      <c r="I19" s="391"/>
      <c r="J19" s="391"/>
      <c r="K19" s="391"/>
      <c r="L19" s="392"/>
      <c r="M19" s="62"/>
      <c r="O19" s="62" t="s">
        <v>278</v>
      </c>
      <c r="P19" s="62" t="s">
        <v>279</v>
      </c>
    </row>
    <row r="20" spans="1:16" x14ac:dyDescent="0.3">
      <c r="A20" s="7"/>
      <c r="B20" s="537" t="s">
        <v>12</v>
      </c>
      <c r="C20" s="538"/>
      <c r="D20" s="538"/>
      <c r="E20" s="538"/>
      <c r="F20" s="538"/>
      <c r="G20" s="538"/>
      <c r="H20" s="538"/>
      <c r="I20" s="538"/>
      <c r="J20" s="538"/>
      <c r="K20" s="538"/>
      <c r="L20" s="539"/>
      <c r="M20" s="62"/>
    </row>
    <row r="21" spans="1:16" x14ac:dyDescent="0.3">
      <c r="A21" s="7"/>
      <c r="B21" s="17"/>
      <c r="C21" s="28"/>
      <c r="D21" s="29"/>
      <c r="E21" s="29"/>
      <c r="F21" s="29"/>
      <c r="G21" s="29"/>
      <c r="H21" s="29"/>
      <c r="I21" s="29"/>
      <c r="J21" s="29"/>
      <c r="K21" s="29"/>
      <c r="L21" s="18"/>
      <c r="M21" s="62"/>
    </row>
    <row r="22" spans="1:16" x14ac:dyDescent="0.3">
      <c r="A22" s="7"/>
      <c r="B22" s="371" t="str">
        <f>IF(Intro!$G$21="English",O22,P22)</f>
        <v>Provide your firm's inventories and export sales of imports of the goods.</v>
      </c>
      <c r="C22" s="372"/>
      <c r="D22" s="372"/>
      <c r="E22" s="372"/>
      <c r="F22" s="372"/>
      <c r="G22" s="372"/>
      <c r="H22" s="372"/>
      <c r="I22" s="372"/>
      <c r="J22" s="372"/>
      <c r="K22" s="372"/>
      <c r="L22" s="373"/>
      <c r="M22" s="62"/>
      <c r="O22" s="19" t="s">
        <v>129</v>
      </c>
      <c r="P22" s="19" t="s">
        <v>63</v>
      </c>
    </row>
    <row r="23" spans="1:16" x14ac:dyDescent="0.3">
      <c r="A23" s="7"/>
      <c r="B23" s="78"/>
      <c r="C23" s="28"/>
      <c r="D23" s="29"/>
      <c r="E23" s="29"/>
      <c r="F23" s="29"/>
      <c r="G23" s="29"/>
      <c r="H23" s="29"/>
      <c r="I23" s="29"/>
      <c r="J23" s="29"/>
      <c r="K23" s="29"/>
      <c r="L23" s="18"/>
      <c r="M23" s="62"/>
      <c r="O23" s="19"/>
    </row>
    <row r="24" spans="1:16" x14ac:dyDescent="0.3">
      <c r="A24" s="7"/>
      <c r="B24" s="78"/>
      <c r="E24" s="28"/>
      <c r="F24" s="62"/>
      <c r="G24" s="580">
        <f>Variables!$B$6</f>
        <v>2023</v>
      </c>
      <c r="H24" s="580">
        <f>G24+1</f>
        <v>2024</v>
      </c>
      <c r="I24" s="580">
        <f>H24+1</f>
        <v>2025</v>
      </c>
      <c r="J24" s="580" t="str">
        <f>IF(Intro!$G$21="English",Variables!B9,Variables!C9)</f>
        <v>Jan-Mar 2025</v>
      </c>
      <c r="K24" s="580" t="str">
        <f>IF(Intro!$G$21="English",Variables!B10,Variables!C10)</f>
        <v>Jan-Mar 2026</v>
      </c>
      <c r="L24" s="88"/>
      <c r="M24" s="62"/>
      <c r="O24" s="19"/>
    </row>
    <row r="25" spans="1:16" x14ac:dyDescent="0.3">
      <c r="A25" s="7"/>
      <c r="B25" s="78"/>
      <c r="E25" s="28"/>
      <c r="F25" s="62"/>
      <c r="G25" s="582"/>
      <c r="H25" s="582"/>
      <c r="I25" s="582"/>
      <c r="J25" s="582"/>
      <c r="K25" s="582"/>
      <c r="L25" s="88"/>
      <c r="M25" s="62"/>
      <c r="O25" s="19"/>
    </row>
    <row r="26" spans="1:16" x14ac:dyDescent="0.3">
      <c r="A26" s="7"/>
      <c r="B26" s="554" t="str">
        <f>IF(Intro!$G$21="English",O26,P26)</f>
        <v>Beginning inventory - Discrete Plate and  Cut-to-Length</v>
      </c>
      <c r="C26" s="478"/>
      <c r="D26" s="631" t="str">
        <f>IF(Intro!$G$21="English",Variables!$B$23,Variables!$C$23)</f>
        <v>tonnes</v>
      </c>
      <c r="E26" s="631"/>
      <c r="F26" s="631"/>
      <c r="G26" s="190"/>
      <c r="H26" s="189">
        <f>G32</f>
        <v>0</v>
      </c>
      <c r="I26" s="189">
        <f>H32</f>
        <v>0</v>
      </c>
      <c r="J26" s="189">
        <f>H32</f>
        <v>0</v>
      </c>
      <c r="K26" s="189">
        <f>I32</f>
        <v>0</v>
      </c>
      <c r="L26" s="88"/>
      <c r="M26" s="62"/>
      <c r="O26" s="62" t="s">
        <v>452</v>
      </c>
      <c r="P26" s="62" t="s">
        <v>449</v>
      </c>
    </row>
    <row r="27" spans="1:16" x14ac:dyDescent="0.3">
      <c r="A27" s="7"/>
      <c r="B27" s="554"/>
      <c r="C27" s="478"/>
      <c r="D27" s="631" t="s">
        <v>172</v>
      </c>
      <c r="E27" s="631"/>
      <c r="F27" s="631"/>
      <c r="G27" s="191"/>
      <c r="H27" s="189">
        <f>G33</f>
        <v>0</v>
      </c>
      <c r="I27" s="189">
        <f>H33</f>
        <v>0</v>
      </c>
      <c r="J27" s="189">
        <f>H33</f>
        <v>0</v>
      </c>
      <c r="K27" s="189">
        <f>I33</f>
        <v>0</v>
      </c>
      <c r="L27" s="88"/>
      <c r="M27" s="62"/>
    </row>
    <row r="28" spans="1:16" ht="15" thickBot="1" x14ac:dyDescent="0.35">
      <c r="A28" s="7"/>
      <c r="B28" s="595"/>
      <c r="C28" s="596"/>
      <c r="D28" s="584" t="str">
        <f>"$ / "&amp;IF(Intro!$G$21="English",Variables!$B$24,Variables!$C$24)</f>
        <v>$ / tonne</v>
      </c>
      <c r="E28" s="584"/>
      <c r="F28" s="584"/>
      <c r="G28" s="192" t="str">
        <f>IF(G26=0,"-",G27/G26)</f>
        <v>-</v>
      </c>
      <c r="H28" s="192" t="str">
        <f>IF(H26=0,"-",H27/H26)</f>
        <v>-</v>
      </c>
      <c r="I28" s="192" t="str">
        <f>IF(I26=0,"-",I27/I26)</f>
        <v>-</v>
      </c>
      <c r="J28" s="192" t="str">
        <f>IF(J26=0,"-",J27/J26)</f>
        <v>-</v>
      </c>
      <c r="K28" s="192" t="str">
        <f>IF(K26=0,"-",K27/K26)</f>
        <v>-</v>
      </c>
      <c r="L28" s="88"/>
      <c r="M28" s="62"/>
    </row>
    <row r="29" spans="1:16" x14ac:dyDescent="0.3">
      <c r="A29" s="7"/>
      <c r="B29" s="602" t="str">
        <f>IF(Intro!$G$21="English",O29,P29)</f>
        <v>Export sales - Discrete Plate and  Cut-to-Length</v>
      </c>
      <c r="C29" s="603"/>
      <c r="D29" s="632" t="str">
        <f>D26</f>
        <v>tonnes</v>
      </c>
      <c r="E29" s="632"/>
      <c r="F29" s="632"/>
      <c r="G29" s="193"/>
      <c r="H29" s="193"/>
      <c r="I29" s="193"/>
      <c r="J29" s="193"/>
      <c r="K29" s="193"/>
      <c r="L29" s="88"/>
      <c r="M29" s="62"/>
      <c r="O29" s="62" t="s">
        <v>430</v>
      </c>
      <c r="P29" s="62" t="s">
        <v>442</v>
      </c>
    </row>
    <row r="30" spans="1:16" x14ac:dyDescent="0.3">
      <c r="A30" s="7"/>
      <c r="B30" s="554"/>
      <c r="C30" s="478"/>
      <c r="D30" s="631" t="str">
        <f>IF(Intro!G$21="English","net delivered selling value (CAD)","valeur de vente nette rendue (CAD)")</f>
        <v>net delivered selling value (CAD)</v>
      </c>
      <c r="E30" s="631"/>
      <c r="F30" s="631"/>
      <c r="G30" s="191"/>
      <c r="H30" s="191"/>
      <c r="I30" s="191"/>
      <c r="J30" s="191"/>
      <c r="K30" s="191"/>
      <c r="L30" s="88"/>
      <c r="M30" s="62"/>
    </row>
    <row r="31" spans="1:16" ht="15" thickBot="1" x14ac:dyDescent="0.35">
      <c r="A31" s="7"/>
      <c r="B31" s="595"/>
      <c r="C31" s="596"/>
      <c r="D31" s="584" t="str">
        <f>D28</f>
        <v>$ / tonne</v>
      </c>
      <c r="E31" s="584"/>
      <c r="F31" s="584"/>
      <c r="G31" s="192" t="str">
        <f>IF(G29=0,"-",G30/G29)</f>
        <v>-</v>
      </c>
      <c r="H31" s="192" t="str">
        <f>IF(H29=0,"-",H30/H29)</f>
        <v>-</v>
      </c>
      <c r="I31" s="192" t="str">
        <f>IF(I29=0,"-",I30/I29)</f>
        <v>-</v>
      </c>
      <c r="J31" s="192" t="str">
        <f>IF(J29=0,"-",J30/J29)</f>
        <v>-</v>
      </c>
      <c r="K31" s="192" t="str">
        <f>IF(K29=0,"-",K30/K29)</f>
        <v>-</v>
      </c>
      <c r="L31" s="88"/>
      <c r="M31" s="62"/>
    </row>
    <row r="32" spans="1:16" x14ac:dyDescent="0.3">
      <c r="A32" s="7"/>
      <c r="B32" s="420" t="str">
        <f>IF(Intro!$G$21="English",O32,P32)</f>
        <v>Ending inventory - Discrete Plate and  Cut-to-Length</v>
      </c>
      <c r="C32" s="421"/>
      <c r="D32" s="630" t="str">
        <f>D26</f>
        <v>tonnes</v>
      </c>
      <c r="E32" s="630"/>
      <c r="F32" s="630"/>
      <c r="G32" s="194"/>
      <c r="H32" s="194"/>
      <c r="I32" s="194"/>
      <c r="J32" s="194"/>
      <c r="K32" s="194"/>
      <c r="L32" s="88"/>
      <c r="M32" s="62"/>
      <c r="O32" s="62" t="s">
        <v>450</v>
      </c>
      <c r="P32" s="62" t="s">
        <v>451</v>
      </c>
    </row>
    <row r="33" spans="1:16" x14ac:dyDescent="0.3">
      <c r="A33" s="7"/>
      <c r="B33" s="554"/>
      <c r="C33" s="478"/>
      <c r="D33" s="631" t="str">
        <f>D27</f>
        <v>CAD</v>
      </c>
      <c r="E33" s="631"/>
      <c r="F33" s="631"/>
      <c r="G33" s="191"/>
      <c r="H33" s="191"/>
      <c r="I33" s="191"/>
      <c r="J33" s="191"/>
      <c r="K33" s="191"/>
      <c r="L33" s="88"/>
      <c r="M33" s="62"/>
    </row>
    <row r="34" spans="1:16" x14ac:dyDescent="0.3">
      <c r="A34" s="7"/>
      <c r="B34" s="554"/>
      <c r="C34" s="478"/>
      <c r="D34" s="631" t="str">
        <f>D28</f>
        <v>$ / tonne</v>
      </c>
      <c r="E34" s="631"/>
      <c r="F34" s="631"/>
      <c r="G34" s="189" t="str">
        <f>IF(G32=0,"-",G33/G32)</f>
        <v>-</v>
      </c>
      <c r="H34" s="189" t="str">
        <f t="shared" ref="H34:I34" si="0">IF(H32=0,"-",H33/H32)</f>
        <v>-</v>
      </c>
      <c r="I34" s="189" t="str">
        <f t="shared" si="0"/>
        <v>-</v>
      </c>
      <c r="J34" s="189" t="str">
        <f t="shared" ref="J34:K34" si="1">IF(J32=0,"-",J33/J32)</f>
        <v>-</v>
      </c>
      <c r="K34" s="189" t="str">
        <f t="shared" si="1"/>
        <v>-</v>
      </c>
      <c r="L34" s="88"/>
      <c r="M34" s="62"/>
    </row>
    <row r="35" spans="1:16" x14ac:dyDescent="0.3">
      <c r="A35" s="7"/>
      <c r="B35" s="70"/>
      <c r="C35" s="114"/>
      <c r="D35" s="114"/>
      <c r="E35" s="114"/>
      <c r="F35" s="114"/>
      <c r="G35" s="114"/>
      <c r="H35" s="114"/>
      <c r="I35" s="114"/>
      <c r="J35" s="114"/>
      <c r="K35" s="114"/>
      <c r="L35" s="203"/>
      <c r="M35" s="62"/>
    </row>
    <row r="36" spans="1:16" s="10" customFormat="1" x14ac:dyDescent="0.3">
      <c r="A36" s="7"/>
      <c r="B36" s="501" t="s">
        <v>15</v>
      </c>
      <c r="C36" s="502"/>
      <c r="D36" s="502"/>
      <c r="E36" s="502"/>
      <c r="F36" s="502"/>
      <c r="G36" s="502"/>
      <c r="H36" s="502"/>
      <c r="I36" s="502"/>
      <c r="J36" s="502"/>
      <c r="K36" s="502"/>
      <c r="L36" s="503"/>
      <c r="M36" s="113"/>
      <c r="O36" s="62"/>
    </row>
    <row r="37" spans="1:16" x14ac:dyDescent="0.3">
      <c r="A37" s="7"/>
      <c r="B37" s="70"/>
      <c r="C37" s="114"/>
      <c r="D37" s="114"/>
      <c r="E37" s="114"/>
      <c r="F37" s="114"/>
      <c r="G37" s="114"/>
      <c r="H37" s="114"/>
      <c r="I37" s="114"/>
      <c r="J37" s="114"/>
      <c r="K37" s="114"/>
      <c r="L37" s="115"/>
      <c r="M37" s="62"/>
    </row>
    <row r="38" spans="1:16" x14ac:dyDescent="0.3">
      <c r="A38" s="7"/>
      <c r="B38" s="380" t="str">
        <f>IF(Intro!$G$21="English",O38,P38)</f>
        <v>Using data provided in Question 1 on the country tabs with the data provided in Question 1 on the Invent-Stock tab, the questionnaire calculates ending inventory as follows:</v>
      </c>
      <c r="C38" s="381"/>
      <c r="D38" s="381"/>
      <c r="E38" s="381"/>
      <c r="F38" s="381"/>
      <c r="G38" s="381"/>
      <c r="H38" s="381"/>
      <c r="I38" s="381"/>
      <c r="J38" s="381"/>
      <c r="K38" s="381"/>
      <c r="L38" s="382"/>
      <c r="M38" s="62"/>
      <c r="O38" s="62" t="s">
        <v>309</v>
      </c>
      <c r="P38" s="62" t="s">
        <v>310</v>
      </c>
    </row>
    <row r="39" spans="1:16" x14ac:dyDescent="0.3">
      <c r="A39" s="7"/>
      <c r="B39" s="70"/>
      <c r="C39" s="114"/>
      <c r="D39" s="114"/>
      <c r="E39" s="114"/>
      <c r="F39" s="114"/>
      <c r="G39" s="114"/>
      <c r="H39" s="114"/>
      <c r="I39" s="114"/>
      <c r="J39" s="114"/>
      <c r="K39" s="114"/>
      <c r="L39" s="115"/>
      <c r="M39" s="62"/>
    </row>
    <row r="40" spans="1:16" x14ac:dyDescent="0.3">
      <c r="A40" s="7"/>
      <c r="B40" s="78"/>
      <c r="F40" s="28"/>
      <c r="G40" s="184">
        <f>Variables!$B$6</f>
        <v>2023</v>
      </c>
      <c r="H40" s="184">
        <f>G40+1</f>
        <v>2024</v>
      </c>
      <c r="I40" s="184">
        <f>H40+1</f>
        <v>2025</v>
      </c>
      <c r="J40" s="184" t="str">
        <f>J24</f>
        <v>Jan-Mar 2025</v>
      </c>
      <c r="K40" s="184" t="str">
        <f>K24</f>
        <v>Jan-Mar 2026</v>
      </c>
      <c r="L40" s="88"/>
      <c r="M40" s="62"/>
      <c r="O40" s="19"/>
    </row>
    <row r="41" spans="1:16" x14ac:dyDescent="0.3">
      <c r="A41" s="7"/>
      <c r="B41" s="78"/>
      <c r="F41" s="28"/>
      <c r="G41" s="185"/>
      <c r="H41" s="185"/>
      <c r="I41" s="185"/>
      <c r="J41" s="185"/>
      <c r="K41" s="185"/>
      <c r="L41" s="88"/>
      <c r="M41" s="62"/>
      <c r="O41" s="19"/>
    </row>
    <row r="42" spans="1:16" x14ac:dyDescent="0.3">
      <c r="A42" s="7"/>
      <c r="B42" s="639" t="str">
        <f>IF(Intro!$G$21="English",O42,P42)</f>
        <v>Calculated ending inventory</v>
      </c>
      <c r="C42" s="640"/>
      <c r="D42" s="640"/>
      <c r="E42" s="641"/>
      <c r="F42" s="63" t="str">
        <f>IF(Intro!$G$21="English",Variables!$B$23,Variables!$C$23)</f>
        <v>tonnes</v>
      </c>
      <c r="G42" s="189">
        <f>G26+SUM(Begin:End!G37)+SUM(Begin:End!G70)-SUM(Begin:End!G56)-(SUM(Begin:End!G89)-G29)</f>
        <v>0</v>
      </c>
      <c r="H42" s="189">
        <f>H26+SUM(Begin:End!H37)+SUM(Begin:End!H70)-SUM(Begin:End!H56)-(SUM(Begin:End!H89)-H29)</f>
        <v>0</v>
      </c>
      <c r="I42" s="189">
        <f>I26+SUM(Begin:End!I37)+SUM(Begin:End!I70)-SUM(Begin:End!I56)-(SUM(Begin:End!I89)-I29)</f>
        <v>0</v>
      </c>
      <c r="J42" s="189">
        <f>J26+SUM(Begin:End!J37)+SUM(Begin:End!J70)-SUM(Begin:End!J56)-(SUM(Begin:End!J89)-J29)</f>
        <v>0</v>
      </c>
      <c r="K42" s="189">
        <f>K26+SUM(Begin:End!K37)+SUM(Begin:End!K70)-SUM(Begin:End!K56)-(SUM(Begin:End!K89)-K29)</f>
        <v>0</v>
      </c>
      <c r="L42" s="88"/>
      <c r="M42" s="62"/>
      <c r="O42" s="62" t="s">
        <v>446</v>
      </c>
      <c r="P42" s="62" t="s">
        <v>443</v>
      </c>
    </row>
    <row r="43" spans="1:16" ht="14.1" customHeight="1" x14ac:dyDescent="0.3">
      <c r="A43" s="7"/>
      <c r="B43" s="639" t="str">
        <f>IF(Intro!$G$21="English",O43,P43)</f>
        <v>Difference between ending inventory in Question 1 above and the calculated ending inventory in Question 2</v>
      </c>
      <c r="C43" s="640"/>
      <c r="D43" s="640"/>
      <c r="E43" s="641"/>
      <c r="F43" s="633" t="str">
        <f>IF(Intro!$G$21="English",Variables!$B$23,Variables!$C$23)</f>
        <v>tonnes</v>
      </c>
      <c r="G43" s="636">
        <f>G32-G42</f>
        <v>0</v>
      </c>
      <c r="H43" s="636">
        <f>H32-H42</f>
        <v>0</v>
      </c>
      <c r="I43" s="636">
        <f>I32-I42</f>
        <v>0</v>
      </c>
      <c r="J43" s="636">
        <f>J32-J42</f>
        <v>0</v>
      </c>
      <c r="K43" s="636">
        <f>K32-K42</f>
        <v>0</v>
      </c>
      <c r="L43" s="88"/>
      <c r="M43" s="62"/>
      <c r="O43" s="62" t="s">
        <v>444</v>
      </c>
      <c r="P43" s="62" t="s">
        <v>445</v>
      </c>
    </row>
    <row r="44" spans="1:16" x14ac:dyDescent="0.3">
      <c r="A44" s="7"/>
      <c r="B44" s="639"/>
      <c r="C44" s="640"/>
      <c r="D44" s="640"/>
      <c r="E44" s="641"/>
      <c r="F44" s="634"/>
      <c r="G44" s="637"/>
      <c r="H44" s="637"/>
      <c r="I44" s="637"/>
      <c r="J44" s="637"/>
      <c r="K44" s="637"/>
      <c r="L44" s="88"/>
      <c r="M44" s="62"/>
    </row>
    <row r="45" spans="1:16" ht="21" customHeight="1" x14ac:dyDescent="0.3">
      <c r="A45" s="7"/>
      <c r="B45" s="639"/>
      <c r="C45" s="640"/>
      <c r="D45" s="640"/>
      <c r="E45" s="641"/>
      <c r="F45" s="635"/>
      <c r="G45" s="638"/>
      <c r="H45" s="638"/>
      <c r="I45" s="638"/>
      <c r="J45" s="638"/>
      <c r="K45" s="638"/>
      <c r="L45" s="88"/>
      <c r="M45" s="62"/>
    </row>
    <row r="46" spans="1:16" x14ac:dyDescent="0.3">
      <c r="A46" s="7"/>
      <c r="B46" s="70"/>
      <c r="C46" s="114"/>
      <c r="D46" s="114"/>
      <c r="E46" s="114"/>
      <c r="F46" s="114"/>
      <c r="G46" s="114"/>
      <c r="H46" s="114"/>
      <c r="I46" s="114"/>
      <c r="J46" s="114"/>
      <c r="K46" s="114"/>
      <c r="L46" s="115"/>
      <c r="M46" s="62"/>
    </row>
    <row r="47" spans="1:16" x14ac:dyDescent="0.3">
      <c r="A47" s="7"/>
      <c r="B47" s="70"/>
      <c r="C47" s="114"/>
      <c r="D47" s="114"/>
      <c r="E47" s="114"/>
      <c r="F47" s="114"/>
      <c r="G47" s="114"/>
      <c r="H47" s="114"/>
      <c r="I47" s="114"/>
      <c r="J47" s="114"/>
      <c r="K47" s="114"/>
      <c r="L47" s="203"/>
      <c r="M47" s="62"/>
    </row>
    <row r="48" spans="1:16" x14ac:dyDescent="0.3">
      <c r="A48" s="7"/>
      <c r="B48" s="523" t="str">
        <f>IF(Intro!$G$21="English",O48,P48)</f>
        <v>If the volume of ending inventory in Question 1 on the Invent-Stock tab differs from the calculated ending inventory, explain why there is a difference.</v>
      </c>
      <c r="C48" s="524"/>
      <c r="D48" s="524"/>
      <c r="E48" s="524"/>
      <c r="F48" s="524"/>
      <c r="G48" s="524"/>
      <c r="H48" s="524"/>
      <c r="I48" s="524"/>
      <c r="J48" s="524"/>
      <c r="K48" s="524"/>
      <c r="L48" s="525"/>
      <c r="M48" s="62"/>
      <c r="O48" s="26" t="s">
        <v>130</v>
      </c>
      <c r="P48" s="62" t="s">
        <v>302</v>
      </c>
    </row>
    <row r="49" spans="1:16" x14ac:dyDescent="0.3">
      <c r="A49" s="7"/>
      <c r="B49" s="70"/>
      <c r="C49" s="114"/>
      <c r="D49" s="114"/>
      <c r="E49" s="114"/>
      <c r="F49" s="114"/>
      <c r="G49" s="114"/>
      <c r="H49" s="114"/>
      <c r="I49" s="114"/>
      <c r="J49" s="114"/>
      <c r="K49" s="114"/>
      <c r="L49" s="115"/>
      <c r="M49" s="62"/>
    </row>
    <row r="50" spans="1:16" s="10" customFormat="1" x14ac:dyDescent="0.3">
      <c r="A50" s="7"/>
      <c r="B50" s="498"/>
      <c r="C50" s="499"/>
      <c r="D50" s="499"/>
      <c r="E50" s="499"/>
      <c r="F50" s="499"/>
      <c r="G50" s="499"/>
      <c r="H50" s="499"/>
      <c r="I50" s="499"/>
      <c r="J50" s="499"/>
      <c r="K50" s="499"/>
      <c r="L50" s="500"/>
      <c r="M50" s="30"/>
    </row>
    <row r="51" spans="1:16" s="10" customFormat="1" x14ac:dyDescent="0.3">
      <c r="A51" s="7"/>
      <c r="B51" s="498"/>
      <c r="C51" s="499"/>
      <c r="D51" s="499"/>
      <c r="E51" s="499"/>
      <c r="F51" s="499"/>
      <c r="G51" s="499"/>
      <c r="H51" s="499"/>
      <c r="I51" s="499"/>
      <c r="J51" s="499"/>
      <c r="K51" s="499"/>
      <c r="L51" s="500"/>
      <c r="M51" s="30"/>
    </row>
    <row r="52" spans="1:16" s="10" customFormat="1" x14ac:dyDescent="0.3">
      <c r="A52" s="7"/>
      <c r="B52" s="498"/>
      <c r="C52" s="499"/>
      <c r="D52" s="499"/>
      <c r="E52" s="499"/>
      <c r="F52" s="499"/>
      <c r="G52" s="499"/>
      <c r="H52" s="499"/>
      <c r="I52" s="499"/>
      <c r="J52" s="499"/>
      <c r="K52" s="499"/>
      <c r="L52" s="500"/>
      <c r="M52" s="30"/>
    </row>
    <row r="53" spans="1:16" s="10" customFormat="1" x14ac:dyDescent="0.3">
      <c r="A53" s="7"/>
      <c r="B53" s="498"/>
      <c r="C53" s="499"/>
      <c r="D53" s="499"/>
      <c r="E53" s="499"/>
      <c r="F53" s="499"/>
      <c r="G53" s="499"/>
      <c r="H53" s="499"/>
      <c r="I53" s="499"/>
      <c r="J53" s="499"/>
      <c r="K53" s="499"/>
      <c r="L53" s="500"/>
      <c r="M53" s="30"/>
    </row>
    <row r="54" spans="1:16" s="10" customFormat="1" x14ac:dyDescent="0.3">
      <c r="A54" s="7"/>
      <c r="B54" s="498"/>
      <c r="C54" s="499"/>
      <c r="D54" s="499"/>
      <c r="E54" s="499"/>
      <c r="F54" s="499"/>
      <c r="G54" s="499"/>
      <c r="H54" s="499"/>
      <c r="I54" s="499"/>
      <c r="J54" s="499"/>
      <c r="K54" s="499"/>
      <c r="L54" s="500"/>
      <c r="M54" s="30"/>
    </row>
    <row r="55" spans="1:16" s="10" customFormat="1" x14ac:dyDescent="0.3">
      <c r="A55" s="7"/>
      <c r="B55" s="498"/>
      <c r="C55" s="499"/>
      <c r="D55" s="499"/>
      <c r="E55" s="499"/>
      <c r="F55" s="499"/>
      <c r="G55" s="499"/>
      <c r="H55" s="499"/>
      <c r="I55" s="499"/>
      <c r="J55" s="499"/>
      <c r="K55" s="499"/>
      <c r="L55" s="500"/>
      <c r="M55" s="30"/>
    </row>
    <row r="56" spans="1:16" s="10" customFormat="1" x14ac:dyDescent="0.3">
      <c r="A56" s="7"/>
      <c r="B56" s="498"/>
      <c r="C56" s="499"/>
      <c r="D56" s="499"/>
      <c r="E56" s="499"/>
      <c r="F56" s="499"/>
      <c r="G56" s="499"/>
      <c r="H56" s="499"/>
      <c r="I56" s="499"/>
      <c r="J56" s="499"/>
      <c r="K56" s="499"/>
      <c r="L56" s="500"/>
      <c r="M56" s="30"/>
    </row>
    <row r="57" spans="1:16" s="10" customFormat="1" x14ac:dyDescent="0.3">
      <c r="A57" s="7"/>
      <c r="B57" s="498"/>
      <c r="C57" s="499"/>
      <c r="D57" s="499"/>
      <c r="E57" s="499"/>
      <c r="F57" s="499"/>
      <c r="G57" s="499"/>
      <c r="H57" s="499"/>
      <c r="I57" s="499"/>
      <c r="J57" s="499"/>
      <c r="K57" s="499"/>
      <c r="L57" s="500"/>
      <c r="M57" s="30"/>
    </row>
    <row r="58" spans="1:16" x14ac:dyDescent="0.3">
      <c r="A58" s="7"/>
      <c r="B58" s="110"/>
      <c r="C58" s="111"/>
      <c r="D58" s="111"/>
      <c r="E58" s="111"/>
      <c r="F58" s="111"/>
      <c r="G58" s="111"/>
      <c r="H58" s="111"/>
      <c r="I58" s="111"/>
      <c r="J58" s="111"/>
      <c r="K58" s="111"/>
      <c r="L58" s="112"/>
      <c r="M58" s="62"/>
    </row>
    <row r="59" spans="1:16" s="10" customFormat="1" x14ac:dyDescent="0.3">
      <c r="A59" s="7"/>
      <c r="B59" s="501" t="s">
        <v>16</v>
      </c>
      <c r="C59" s="502"/>
      <c r="D59" s="502"/>
      <c r="E59" s="502"/>
      <c r="F59" s="502"/>
      <c r="G59" s="502"/>
      <c r="H59" s="502"/>
      <c r="I59" s="502"/>
      <c r="J59" s="502"/>
      <c r="K59" s="502"/>
      <c r="L59" s="503"/>
      <c r="M59" s="113"/>
    </row>
    <row r="60" spans="1:16" x14ac:dyDescent="0.3">
      <c r="A60" s="7"/>
      <c r="B60" s="70"/>
      <c r="C60" s="114"/>
      <c r="D60" s="114"/>
      <c r="E60" s="114"/>
      <c r="F60" s="114"/>
      <c r="G60" s="114"/>
      <c r="H60" s="114"/>
      <c r="I60" s="114"/>
      <c r="J60" s="114"/>
      <c r="K60" s="114"/>
      <c r="L60" s="115"/>
      <c r="M60" s="62"/>
    </row>
    <row r="61" spans="1:16" ht="14.85" customHeight="1" x14ac:dyDescent="0.3">
      <c r="A61" s="7"/>
      <c r="B61" s="371" t="str">
        <f>IF(Intro!$G$21="English",O61,P61)</f>
        <v>Describe how your firm determines the value of inventory. Provide any changes in the method of valuation or major write-downs of inventory that have occurred since January 1, 2023.</v>
      </c>
      <c r="C61" s="372"/>
      <c r="D61" s="372"/>
      <c r="E61" s="372"/>
      <c r="F61" s="372"/>
      <c r="G61" s="372"/>
      <c r="H61" s="372"/>
      <c r="I61" s="372"/>
      <c r="J61" s="372"/>
      <c r="K61" s="372"/>
      <c r="L61" s="373"/>
      <c r="M61" s="62"/>
      <c r="O61" s="62"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1" s="62"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2" spans="1:16" x14ac:dyDescent="0.3">
      <c r="A62" s="7"/>
      <c r="B62" s="371"/>
      <c r="C62" s="372"/>
      <c r="D62" s="372"/>
      <c r="E62" s="372"/>
      <c r="F62" s="372"/>
      <c r="G62" s="372"/>
      <c r="H62" s="372"/>
      <c r="I62" s="372"/>
      <c r="J62" s="372"/>
      <c r="K62" s="372"/>
      <c r="L62" s="373"/>
      <c r="M62" s="62"/>
    </row>
    <row r="63" spans="1:16" x14ac:dyDescent="0.3">
      <c r="A63" s="7"/>
      <c r="B63" s="70"/>
      <c r="C63" s="114"/>
      <c r="D63" s="114"/>
      <c r="E63" s="114"/>
      <c r="F63" s="114"/>
      <c r="G63" s="114"/>
      <c r="H63" s="114"/>
      <c r="I63" s="114"/>
      <c r="J63" s="114"/>
      <c r="K63" s="114"/>
      <c r="L63" s="115"/>
      <c r="M63" s="62"/>
    </row>
    <row r="64" spans="1:16" s="10" customFormat="1" x14ac:dyDescent="0.3">
      <c r="A64" s="7"/>
      <c r="B64" s="498"/>
      <c r="C64" s="499"/>
      <c r="D64" s="499"/>
      <c r="E64" s="499"/>
      <c r="F64" s="499"/>
      <c r="G64" s="499"/>
      <c r="H64" s="499"/>
      <c r="I64" s="499"/>
      <c r="J64" s="499"/>
      <c r="K64" s="499"/>
      <c r="L64" s="500"/>
      <c r="M64" s="30"/>
    </row>
    <row r="65" spans="1:16" s="10" customFormat="1" x14ac:dyDescent="0.3">
      <c r="A65" s="7"/>
      <c r="B65" s="498"/>
      <c r="C65" s="499"/>
      <c r="D65" s="499"/>
      <c r="E65" s="499"/>
      <c r="F65" s="499"/>
      <c r="G65" s="499"/>
      <c r="H65" s="499"/>
      <c r="I65" s="499"/>
      <c r="J65" s="499"/>
      <c r="K65" s="499"/>
      <c r="L65" s="500"/>
      <c r="M65" s="30"/>
    </row>
    <row r="66" spans="1:16" s="10" customFormat="1" x14ac:dyDescent="0.3">
      <c r="A66" s="7"/>
      <c r="B66" s="498"/>
      <c r="C66" s="499"/>
      <c r="D66" s="499"/>
      <c r="E66" s="499"/>
      <c r="F66" s="499"/>
      <c r="G66" s="499"/>
      <c r="H66" s="499"/>
      <c r="I66" s="499"/>
      <c r="J66" s="499"/>
      <c r="K66" s="499"/>
      <c r="L66" s="500"/>
      <c r="M66" s="30"/>
    </row>
    <row r="67" spans="1:16" s="10" customFormat="1" x14ac:dyDescent="0.3">
      <c r="A67" s="7"/>
      <c r="B67" s="498"/>
      <c r="C67" s="499"/>
      <c r="D67" s="499"/>
      <c r="E67" s="499"/>
      <c r="F67" s="499"/>
      <c r="G67" s="499"/>
      <c r="H67" s="499"/>
      <c r="I67" s="499"/>
      <c r="J67" s="499"/>
      <c r="K67" s="499"/>
      <c r="L67" s="500"/>
      <c r="M67" s="30"/>
    </row>
    <row r="68" spans="1:16" s="10" customFormat="1" x14ac:dyDescent="0.3">
      <c r="A68" s="7"/>
      <c r="B68" s="498"/>
      <c r="C68" s="499"/>
      <c r="D68" s="499"/>
      <c r="E68" s="499"/>
      <c r="F68" s="499"/>
      <c r="G68" s="499"/>
      <c r="H68" s="499"/>
      <c r="I68" s="499"/>
      <c r="J68" s="499"/>
      <c r="K68" s="499"/>
      <c r="L68" s="500"/>
      <c r="M68" s="30"/>
    </row>
    <row r="69" spans="1:16" s="10" customFormat="1" x14ac:dyDescent="0.3">
      <c r="A69" s="7"/>
      <c r="B69" s="498"/>
      <c r="C69" s="499"/>
      <c r="D69" s="499"/>
      <c r="E69" s="499"/>
      <c r="F69" s="499"/>
      <c r="G69" s="499"/>
      <c r="H69" s="499"/>
      <c r="I69" s="499"/>
      <c r="J69" s="499"/>
      <c r="K69" s="499"/>
      <c r="L69" s="500"/>
      <c r="M69" s="30"/>
    </row>
    <row r="70" spans="1:16" s="10" customFormat="1" x14ac:dyDescent="0.3">
      <c r="A70" s="7"/>
      <c r="B70" s="498"/>
      <c r="C70" s="499"/>
      <c r="D70" s="499"/>
      <c r="E70" s="499"/>
      <c r="F70" s="499"/>
      <c r="G70" s="499"/>
      <c r="H70" s="499"/>
      <c r="I70" s="499"/>
      <c r="J70" s="499"/>
      <c r="K70" s="499"/>
      <c r="L70" s="500"/>
      <c r="M70" s="30"/>
    </row>
    <row r="71" spans="1:16" s="10" customFormat="1" x14ac:dyDescent="0.3">
      <c r="A71" s="7"/>
      <c r="B71" s="498"/>
      <c r="C71" s="499"/>
      <c r="D71" s="499"/>
      <c r="E71" s="499"/>
      <c r="F71" s="499"/>
      <c r="G71" s="499"/>
      <c r="H71" s="499"/>
      <c r="I71" s="499"/>
      <c r="J71" s="499"/>
      <c r="K71" s="499"/>
      <c r="L71" s="500"/>
      <c r="M71" s="30"/>
    </row>
    <row r="72" spans="1:16" x14ac:dyDescent="0.3">
      <c r="A72" s="7"/>
      <c r="B72" s="110"/>
      <c r="C72" s="111"/>
      <c r="D72" s="111"/>
      <c r="E72" s="111"/>
      <c r="F72" s="111"/>
      <c r="G72" s="111"/>
      <c r="H72" s="111"/>
      <c r="I72" s="111"/>
      <c r="J72" s="111"/>
      <c r="K72" s="111"/>
      <c r="L72" s="112"/>
      <c r="M72" s="62"/>
    </row>
    <row r="73" spans="1:16" s="10" customFormat="1" x14ac:dyDescent="0.3">
      <c r="A73" s="7"/>
      <c r="B73" s="501" t="s">
        <v>17</v>
      </c>
      <c r="C73" s="502"/>
      <c r="D73" s="502"/>
      <c r="E73" s="502"/>
      <c r="F73" s="502"/>
      <c r="G73" s="502"/>
      <c r="H73" s="502"/>
      <c r="I73" s="502"/>
      <c r="J73" s="502"/>
      <c r="K73" s="502"/>
      <c r="L73" s="503"/>
      <c r="M73" s="113"/>
    </row>
    <row r="74" spans="1:16" x14ac:dyDescent="0.3">
      <c r="A74" s="7"/>
      <c r="B74" s="70"/>
      <c r="C74" s="114"/>
      <c r="D74" s="114"/>
      <c r="E74" s="114"/>
      <c r="F74" s="114"/>
      <c r="G74" s="114"/>
      <c r="H74" s="114"/>
      <c r="I74" s="114"/>
      <c r="J74" s="114"/>
      <c r="K74" s="114"/>
      <c r="L74" s="115"/>
      <c r="M74" s="62"/>
    </row>
    <row r="75" spans="1:16" ht="14.85" customHeight="1" x14ac:dyDescent="0.3">
      <c r="A75" s="7"/>
      <c r="B75" s="380" t="str">
        <f>IF(Intro!$G$21="English",O75,P75)</f>
        <v>Describe any changes in your firm’s inventory levels of the goods since January 1, 2023 and whether these changes impacted your firm’s ability to supply customers.</v>
      </c>
      <c r="C75" s="381"/>
      <c r="D75" s="381"/>
      <c r="E75" s="381"/>
      <c r="F75" s="381"/>
      <c r="G75" s="381"/>
      <c r="H75" s="381"/>
      <c r="I75" s="381"/>
      <c r="J75" s="381"/>
      <c r="K75" s="381"/>
      <c r="L75" s="382"/>
      <c r="M75" s="62"/>
      <c r="O75" s="62"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75" s="62"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76" spans="1:16" x14ac:dyDescent="0.3">
      <c r="A76" s="7"/>
      <c r="B76" s="380"/>
      <c r="C76" s="381"/>
      <c r="D76" s="381"/>
      <c r="E76" s="381"/>
      <c r="F76" s="381"/>
      <c r="G76" s="381"/>
      <c r="H76" s="381"/>
      <c r="I76" s="381"/>
      <c r="J76" s="381"/>
      <c r="K76" s="381"/>
      <c r="L76" s="382"/>
      <c r="M76" s="62"/>
    </row>
    <row r="77" spans="1:16" x14ac:dyDescent="0.3">
      <c r="A77" s="7"/>
      <c r="B77" s="70"/>
      <c r="C77" s="114"/>
      <c r="D77" s="114"/>
      <c r="E77" s="114"/>
      <c r="F77" s="114"/>
      <c r="G77" s="114"/>
      <c r="H77" s="114"/>
      <c r="I77" s="114"/>
      <c r="J77" s="114"/>
      <c r="K77" s="114"/>
      <c r="L77" s="115"/>
      <c r="M77" s="62"/>
    </row>
    <row r="78" spans="1:16" s="10" customFormat="1" x14ac:dyDescent="0.3">
      <c r="A78" s="7"/>
      <c r="B78" s="498"/>
      <c r="C78" s="499"/>
      <c r="D78" s="499"/>
      <c r="E78" s="499"/>
      <c r="F78" s="499"/>
      <c r="G78" s="499"/>
      <c r="H78" s="499"/>
      <c r="I78" s="499"/>
      <c r="J78" s="499"/>
      <c r="K78" s="499"/>
      <c r="L78" s="500"/>
      <c r="M78" s="30"/>
    </row>
    <row r="79" spans="1:16" s="10" customFormat="1" x14ac:dyDescent="0.3">
      <c r="A79" s="7"/>
      <c r="B79" s="498"/>
      <c r="C79" s="499"/>
      <c r="D79" s="499"/>
      <c r="E79" s="499"/>
      <c r="F79" s="499"/>
      <c r="G79" s="499"/>
      <c r="H79" s="499"/>
      <c r="I79" s="499"/>
      <c r="J79" s="499"/>
      <c r="K79" s="499"/>
      <c r="L79" s="500"/>
      <c r="M79" s="30"/>
    </row>
    <row r="80" spans="1:16" s="10" customFormat="1" x14ac:dyDescent="0.3">
      <c r="A80" s="7"/>
      <c r="B80" s="498"/>
      <c r="C80" s="499"/>
      <c r="D80" s="499"/>
      <c r="E80" s="499"/>
      <c r="F80" s="499"/>
      <c r="G80" s="499"/>
      <c r="H80" s="499"/>
      <c r="I80" s="499"/>
      <c r="J80" s="499"/>
      <c r="K80" s="499"/>
      <c r="L80" s="500"/>
      <c r="M80" s="30"/>
    </row>
    <row r="81" spans="1:16" s="10" customFormat="1" x14ac:dyDescent="0.3">
      <c r="A81" s="7"/>
      <c r="B81" s="498"/>
      <c r="C81" s="499"/>
      <c r="D81" s="499"/>
      <c r="E81" s="499"/>
      <c r="F81" s="499"/>
      <c r="G81" s="499"/>
      <c r="H81" s="499"/>
      <c r="I81" s="499"/>
      <c r="J81" s="499"/>
      <c r="K81" s="499"/>
      <c r="L81" s="500"/>
      <c r="M81" s="30"/>
    </row>
    <row r="82" spans="1:16" s="10" customFormat="1" x14ac:dyDescent="0.3">
      <c r="A82" s="7"/>
      <c r="B82" s="498"/>
      <c r="C82" s="499"/>
      <c r="D82" s="499"/>
      <c r="E82" s="499"/>
      <c r="F82" s="499"/>
      <c r="G82" s="499"/>
      <c r="H82" s="499"/>
      <c r="I82" s="499"/>
      <c r="J82" s="499"/>
      <c r="K82" s="499"/>
      <c r="L82" s="500"/>
      <c r="M82" s="30"/>
    </row>
    <row r="83" spans="1:16" s="10" customFormat="1" x14ac:dyDescent="0.3">
      <c r="A83" s="7"/>
      <c r="B83" s="498"/>
      <c r="C83" s="499"/>
      <c r="D83" s="499"/>
      <c r="E83" s="499"/>
      <c r="F83" s="499"/>
      <c r="G83" s="499"/>
      <c r="H83" s="499"/>
      <c r="I83" s="499"/>
      <c r="J83" s="499"/>
      <c r="K83" s="499"/>
      <c r="L83" s="500"/>
      <c r="M83" s="30"/>
    </row>
    <row r="84" spans="1:16" s="10" customFormat="1" x14ac:dyDescent="0.3">
      <c r="A84" s="7"/>
      <c r="B84" s="498"/>
      <c r="C84" s="499"/>
      <c r="D84" s="499"/>
      <c r="E84" s="499"/>
      <c r="F84" s="499"/>
      <c r="G84" s="499"/>
      <c r="H84" s="499"/>
      <c r="I84" s="499"/>
      <c r="J84" s="499"/>
      <c r="K84" s="499"/>
      <c r="L84" s="500"/>
      <c r="M84" s="30"/>
    </row>
    <row r="85" spans="1:16" s="10" customFormat="1" x14ac:dyDescent="0.3">
      <c r="A85" s="7"/>
      <c r="B85" s="498"/>
      <c r="C85" s="499"/>
      <c r="D85" s="499"/>
      <c r="E85" s="499"/>
      <c r="F85" s="499"/>
      <c r="G85" s="499"/>
      <c r="H85" s="499"/>
      <c r="I85" s="499"/>
      <c r="J85" s="499"/>
      <c r="K85" s="499"/>
      <c r="L85" s="500"/>
      <c r="M85" s="30"/>
    </row>
    <row r="86" spans="1:16" x14ac:dyDescent="0.3">
      <c r="A86" s="7"/>
      <c r="B86" s="110"/>
      <c r="C86" s="111"/>
      <c r="D86" s="111"/>
      <c r="E86" s="111"/>
      <c r="F86" s="111"/>
      <c r="G86" s="111"/>
      <c r="H86" s="111"/>
      <c r="I86" s="111"/>
      <c r="J86" s="111"/>
      <c r="K86" s="111"/>
      <c r="L86" s="112"/>
      <c r="M86" s="62"/>
    </row>
    <row r="87" spans="1:16" s="10" customFormat="1" x14ac:dyDescent="0.3">
      <c r="A87" s="7"/>
      <c r="B87" s="501" t="s">
        <v>18</v>
      </c>
      <c r="C87" s="502"/>
      <c r="D87" s="502"/>
      <c r="E87" s="502"/>
      <c r="F87" s="502"/>
      <c r="G87" s="502"/>
      <c r="H87" s="502"/>
      <c r="I87" s="502"/>
      <c r="J87" s="502"/>
      <c r="K87" s="502"/>
      <c r="L87" s="503"/>
      <c r="M87" s="113"/>
    </row>
    <row r="88" spans="1:16" x14ac:dyDescent="0.3">
      <c r="A88" s="7"/>
      <c r="B88" s="70"/>
      <c r="C88" s="114"/>
      <c r="D88" s="114"/>
      <c r="E88" s="114"/>
      <c r="F88" s="114"/>
      <c r="G88" s="114"/>
      <c r="H88" s="114"/>
      <c r="I88" s="114"/>
      <c r="J88" s="114"/>
      <c r="K88" s="114"/>
      <c r="L88" s="115"/>
      <c r="M88" s="62"/>
    </row>
    <row r="89" spans="1:16" ht="14.85" customHeight="1" x14ac:dyDescent="0.3">
      <c r="A89" s="7"/>
      <c r="B89" s="380" t="str">
        <f>IF(Intro!$G$21="English",O89,P89)</f>
        <v>Describe your firm’s plans to manage inventory levels, in the next two years. Provide the rationale and assumptions underlying these strategies and objectives.</v>
      </c>
      <c r="C89" s="381"/>
      <c r="D89" s="381"/>
      <c r="E89" s="381"/>
      <c r="F89" s="381"/>
      <c r="G89" s="381"/>
      <c r="H89" s="381"/>
      <c r="I89" s="381"/>
      <c r="J89" s="381"/>
      <c r="K89" s="381"/>
      <c r="L89" s="382"/>
      <c r="M89" s="62"/>
      <c r="O89" s="62" t="s">
        <v>158</v>
      </c>
      <c r="P89" s="62" t="s">
        <v>115</v>
      </c>
    </row>
    <row r="90" spans="1:16" x14ac:dyDescent="0.3">
      <c r="A90" s="7"/>
      <c r="B90" s="70"/>
      <c r="C90" s="114"/>
      <c r="D90" s="114"/>
      <c r="E90" s="114"/>
      <c r="F90" s="114"/>
      <c r="G90" s="114"/>
      <c r="H90" s="114"/>
      <c r="I90" s="114"/>
      <c r="J90" s="114"/>
      <c r="K90" s="114"/>
      <c r="L90" s="115"/>
      <c r="M90" s="62"/>
    </row>
    <row r="91" spans="1:16" s="10" customFormat="1" x14ac:dyDescent="0.3">
      <c r="A91" s="7"/>
      <c r="B91" s="498"/>
      <c r="C91" s="499"/>
      <c r="D91" s="499"/>
      <c r="E91" s="499"/>
      <c r="F91" s="499"/>
      <c r="G91" s="499"/>
      <c r="H91" s="499"/>
      <c r="I91" s="499"/>
      <c r="J91" s="499"/>
      <c r="K91" s="499"/>
      <c r="L91" s="500"/>
      <c r="M91" s="30"/>
    </row>
    <row r="92" spans="1:16" s="10" customFormat="1" x14ac:dyDescent="0.3">
      <c r="A92" s="7"/>
      <c r="B92" s="498"/>
      <c r="C92" s="499"/>
      <c r="D92" s="499"/>
      <c r="E92" s="499"/>
      <c r="F92" s="499"/>
      <c r="G92" s="499"/>
      <c r="H92" s="499"/>
      <c r="I92" s="499"/>
      <c r="J92" s="499"/>
      <c r="K92" s="499"/>
      <c r="L92" s="500"/>
      <c r="M92" s="30"/>
    </row>
    <row r="93" spans="1:16" s="10" customFormat="1" x14ac:dyDescent="0.3">
      <c r="A93" s="7"/>
      <c r="B93" s="498"/>
      <c r="C93" s="499"/>
      <c r="D93" s="499"/>
      <c r="E93" s="499"/>
      <c r="F93" s="499"/>
      <c r="G93" s="499"/>
      <c r="H93" s="499"/>
      <c r="I93" s="499"/>
      <c r="J93" s="499"/>
      <c r="K93" s="499"/>
      <c r="L93" s="500"/>
      <c r="M93" s="30"/>
    </row>
    <row r="94" spans="1:16" s="10" customFormat="1" x14ac:dyDescent="0.3">
      <c r="A94" s="7"/>
      <c r="B94" s="498"/>
      <c r="C94" s="499"/>
      <c r="D94" s="499"/>
      <c r="E94" s="499"/>
      <c r="F94" s="499"/>
      <c r="G94" s="499"/>
      <c r="H94" s="499"/>
      <c r="I94" s="499"/>
      <c r="J94" s="499"/>
      <c r="K94" s="499"/>
      <c r="L94" s="500"/>
      <c r="M94" s="30"/>
    </row>
    <row r="95" spans="1:16" s="10" customFormat="1" x14ac:dyDescent="0.3">
      <c r="A95" s="7"/>
      <c r="B95" s="498"/>
      <c r="C95" s="499"/>
      <c r="D95" s="499"/>
      <c r="E95" s="499"/>
      <c r="F95" s="499"/>
      <c r="G95" s="499"/>
      <c r="H95" s="499"/>
      <c r="I95" s="499"/>
      <c r="J95" s="499"/>
      <c r="K95" s="499"/>
      <c r="L95" s="500"/>
      <c r="M95" s="30"/>
    </row>
    <row r="96" spans="1:16" s="10" customFormat="1" x14ac:dyDescent="0.3">
      <c r="A96" s="7"/>
      <c r="B96" s="498"/>
      <c r="C96" s="499"/>
      <c r="D96" s="499"/>
      <c r="E96" s="499"/>
      <c r="F96" s="499"/>
      <c r="G96" s="499"/>
      <c r="H96" s="499"/>
      <c r="I96" s="499"/>
      <c r="J96" s="499"/>
      <c r="K96" s="499"/>
      <c r="L96" s="500"/>
      <c r="M96" s="30"/>
    </row>
    <row r="97" spans="1:14" s="10" customFormat="1" x14ac:dyDescent="0.3">
      <c r="A97" s="7"/>
      <c r="B97" s="498"/>
      <c r="C97" s="499"/>
      <c r="D97" s="499"/>
      <c r="E97" s="499"/>
      <c r="F97" s="499"/>
      <c r="G97" s="499"/>
      <c r="H97" s="499"/>
      <c r="I97" s="499"/>
      <c r="J97" s="499"/>
      <c r="K97" s="499"/>
      <c r="L97" s="500"/>
      <c r="M97" s="30"/>
    </row>
    <row r="98" spans="1:14" s="10" customFormat="1" x14ac:dyDescent="0.3">
      <c r="A98" s="7"/>
      <c r="B98" s="498"/>
      <c r="C98" s="499"/>
      <c r="D98" s="499"/>
      <c r="E98" s="499"/>
      <c r="F98" s="499"/>
      <c r="G98" s="499"/>
      <c r="H98" s="499"/>
      <c r="I98" s="499"/>
      <c r="J98" s="499"/>
      <c r="K98" s="499"/>
      <c r="L98" s="500"/>
      <c r="M98" s="30"/>
    </row>
    <row r="99" spans="1:14" x14ac:dyDescent="0.3">
      <c r="A99" s="7"/>
      <c r="B99" s="110"/>
      <c r="C99" s="111"/>
      <c r="D99" s="111"/>
      <c r="E99" s="111"/>
      <c r="F99" s="111"/>
      <c r="G99" s="111"/>
      <c r="H99" s="111"/>
      <c r="I99" s="111"/>
      <c r="J99" s="111"/>
      <c r="K99" s="111"/>
      <c r="L99" s="112"/>
      <c r="M99" s="62"/>
    </row>
    <row r="100" spans="1:14" s="55" customFormat="1" x14ac:dyDescent="0.3">
      <c r="A100" s="94"/>
      <c r="B100" s="4"/>
      <c r="C100" s="47"/>
      <c r="D100" s="47"/>
      <c r="E100" s="47"/>
      <c r="F100" s="47"/>
      <c r="G100" s="47"/>
      <c r="H100" s="47"/>
      <c r="I100" s="47"/>
      <c r="J100" s="47"/>
      <c r="K100" s="47"/>
      <c r="L100" s="47"/>
      <c r="N100" s="95"/>
    </row>
    <row r="101" spans="1:14" s="55" customFormat="1" x14ac:dyDescent="0.3">
      <c r="A101" s="94"/>
      <c r="B101" s="4"/>
      <c r="C101" s="47"/>
      <c r="D101" s="47"/>
      <c r="E101" s="47"/>
      <c r="F101" s="47"/>
      <c r="G101" s="47"/>
      <c r="H101" s="47"/>
      <c r="I101" s="47"/>
      <c r="J101" s="47"/>
      <c r="K101" s="47"/>
      <c r="L101" s="47"/>
      <c r="N101" s="95"/>
    </row>
    <row r="102" spans="1:14" s="55" customFormat="1" x14ac:dyDescent="0.3">
      <c r="A102" s="94"/>
      <c r="B102" s="4"/>
      <c r="C102" s="47"/>
      <c r="D102" s="47"/>
      <c r="E102" s="47"/>
      <c r="F102" s="47"/>
      <c r="G102" s="47"/>
      <c r="H102" s="47"/>
      <c r="I102" s="47"/>
      <c r="J102" s="47"/>
      <c r="K102" s="47"/>
      <c r="L102" s="47"/>
      <c r="N102" s="95"/>
    </row>
    <row r="103" spans="1:14" s="55" customFormat="1" x14ac:dyDescent="0.3">
      <c r="A103" s="94"/>
      <c r="B103" s="4"/>
      <c r="C103" s="47"/>
      <c r="D103" s="47"/>
      <c r="E103" s="47"/>
      <c r="F103" s="47"/>
      <c r="G103" s="47"/>
      <c r="H103" s="47"/>
      <c r="I103" s="47"/>
      <c r="J103" s="47"/>
      <c r="K103" s="47"/>
      <c r="L103" s="47"/>
      <c r="N103" s="95"/>
    </row>
    <row r="104" spans="1:14" s="55" customFormat="1" x14ac:dyDescent="0.3">
      <c r="A104" s="94"/>
      <c r="B104" s="4"/>
      <c r="C104" s="47"/>
      <c r="D104" s="47"/>
      <c r="E104" s="47"/>
      <c r="F104" s="47"/>
      <c r="G104" s="47"/>
      <c r="H104" s="47"/>
      <c r="I104" s="47"/>
      <c r="J104" s="47"/>
      <c r="K104" s="47"/>
      <c r="L104" s="47"/>
      <c r="N104" s="95"/>
    </row>
  </sheetData>
  <sheetProtection algorithmName="SHA-512" hashValue="0RdAw+brgnkZP6v/LWGkRiJn+rmWQ+8J7LnyBTBZxbv7JEghQ6staQSUjSS3RHETdEy+RDSUlSmsVxn7otXq9w==" saltValue="FUPONR7vtaZAwmeKpIATMQ==" spinCount="100000" sheet="1" objects="1" scenarios="1" selectLockedCells="1"/>
  <mergeCells count="53">
    <mergeCell ref="B16:L16"/>
    <mergeCell ref="B17:L17"/>
    <mergeCell ref="B22:L22"/>
    <mergeCell ref="B59:L59"/>
    <mergeCell ref="B73:L73"/>
    <mergeCell ref="B48:L48"/>
    <mergeCell ref="B38:L38"/>
    <mergeCell ref="F43:F45"/>
    <mergeCell ref="G43:G45"/>
    <mergeCell ref="H43:H45"/>
    <mergeCell ref="I43:I45"/>
    <mergeCell ref="J43:J45"/>
    <mergeCell ref="B42:E42"/>
    <mergeCell ref="B43:E45"/>
    <mergeCell ref="K43:K45"/>
    <mergeCell ref="D30:F30"/>
    <mergeCell ref="B9:L9"/>
    <mergeCell ref="B10:L10"/>
    <mergeCell ref="B12:L12"/>
    <mergeCell ref="B13:L13"/>
    <mergeCell ref="B15:L15"/>
    <mergeCell ref="B4:L4"/>
    <mergeCell ref="B5:L5"/>
    <mergeCell ref="D26:F26"/>
    <mergeCell ref="D27:F27"/>
    <mergeCell ref="D28:F28"/>
    <mergeCell ref="K24:K25"/>
    <mergeCell ref="B6:L6"/>
    <mergeCell ref="G24:G25"/>
    <mergeCell ref="H24:H25"/>
    <mergeCell ref="I24:I25"/>
    <mergeCell ref="J24:J25"/>
    <mergeCell ref="B19:L19"/>
    <mergeCell ref="B20:L20"/>
    <mergeCell ref="B26:C28"/>
    <mergeCell ref="B14:L14"/>
    <mergeCell ref="B8:L8"/>
    <mergeCell ref="D31:F31"/>
    <mergeCell ref="D32:F32"/>
    <mergeCell ref="D33:F33"/>
    <mergeCell ref="B89:L89"/>
    <mergeCell ref="B29:C31"/>
    <mergeCell ref="D34:F34"/>
    <mergeCell ref="D29:F29"/>
    <mergeCell ref="B87:L87"/>
    <mergeCell ref="B36:L36"/>
    <mergeCell ref="B32:C34"/>
    <mergeCell ref="B91:L98"/>
    <mergeCell ref="B50:L57"/>
    <mergeCell ref="B64:L71"/>
    <mergeCell ref="B61:L62"/>
    <mergeCell ref="B75:L76"/>
    <mergeCell ref="B78:L85"/>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64 B78 B50:B53 B91 B66:B68 B80:B82 B93:B95" xr:uid="{6ACA9FFF-56F8-4677-B2D1-6AF27068237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 G34:K34 H26:K28 G31:K31 G42:K43" xr:uid="{98978244-0A96-4FE2-821D-5B2C774BD175}">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G27 G29:K30 G32:K33" xr:uid="{52FF75CF-728F-46B7-833D-64BEB3C47C2F}">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84EE-8712-4D5C-8F64-F3FEB49D6751}">
  <sheetPr>
    <tabColor rgb="FF92D050"/>
    <pageSetUpPr fitToPage="1"/>
  </sheetPr>
  <dimension ref="A1:P63"/>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7" width="9.44140625" style="62" customWidth="1"/>
    <col min="18" max="16384" width="9.44140625" style="62"/>
  </cols>
  <sheetData>
    <row r="1" spans="1:16" x14ac:dyDescent="0.3">
      <c r="O1" s="62" t="s">
        <v>312</v>
      </c>
      <c r="P1" s="62" t="s">
        <v>312</v>
      </c>
    </row>
    <row r="2" spans="1:16" x14ac:dyDescent="0.3">
      <c r="B2" s="11" t="str">
        <f>Pro!B2</f>
        <v>PROTECTED</v>
      </c>
      <c r="C2" s="11"/>
      <c r="O2" s="160" t="s">
        <v>68</v>
      </c>
      <c r="P2" s="160"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15"/>
      <c r="C7" s="15"/>
      <c r="D7" s="3"/>
      <c r="E7" s="3"/>
      <c r="F7" s="3"/>
      <c r="G7" s="3"/>
      <c r="H7" s="3"/>
      <c r="I7" s="3"/>
      <c r="J7" s="3"/>
      <c r="K7" s="3"/>
      <c r="L7" s="3"/>
      <c r="O7" s="16"/>
      <c r="P7" s="16"/>
    </row>
    <row r="8" spans="1:16" x14ac:dyDescent="0.3">
      <c r="B8" s="374" t="str">
        <f>UPPER(IF(Intro!$G$21="English",O8,P8))</f>
        <v>PROTECTED COMMENTS</v>
      </c>
      <c r="C8" s="375"/>
      <c r="D8" s="375"/>
      <c r="E8" s="375"/>
      <c r="F8" s="375"/>
      <c r="G8" s="375"/>
      <c r="H8" s="375"/>
      <c r="I8" s="375"/>
      <c r="J8" s="375"/>
      <c r="K8" s="375"/>
      <c r="L8" s="376"/>
      <c r="M8" s="62"/>
      <c r="O8" s="62" t="s">
        <v>64</v>
      </c>
      <c r="P8" s="62" t="s">
        <v>159</v>
      </c>
    </row>
    <row r="9" spans="1:16" x14ac:dyDescent="0.3">
      <c r="B9" s="17"/>
      <c r="C9" s="28"/>
      <c r="D9" s="29"/>
      <c r="E9" s="29"/>
      <c r="F9" s="29"/>
      <c r="G9" s="29"/>
      <c r="H9" s="29"/>
      <c r="I9" s="29"/>
      <c r="J9" s="29"/>
      <c r="K9" s="29"/>
      <c r="L9" s="18"/>
      <c r="M9" s="62"/>
    </row>
    <row r="10" spans="1:16" x14ac:dyDescent="0.3">
      <c r="B10" s="371" t="str">
        <f>AddPub!B10</f>
        <v>Should your firm wish to add any comments related to its responses, submit them here. Be sure to indicate the applicable question number.</v>
      </c>
      <c r="C10" s="372"/>
      <c r="D10" s="372"/>
      <c r="E10" s="372"/>
      <c r="F10" s="372"/>
      <c r="G10" s="372"/>
      <c r="H10" s="372"/>
      <c r="I10" s="372"/>
      <c r="J10" s="372"/>
      <c r="K10" s="372"/>
      <c r="L10" s="373"/>
      <c r="M10" s="62"/>
      <c r="O10" s="19"/>
    </row>
    <row r="11" spans="1:16" x14ac:dyDescent="0.3">
      <c r="B11" s="78"/>
      <c r="C11" s="28"/>
      <c r="D11" s="29"/>
      <c r="E11" s="29"/>
      <c r="F11" s="29"/>
      <c r="G11" s="29"/>
      <c r="H11" s="29"/>
      <c r="I11" s="29"/>
      <c r="J11" s="29"/>
      <c r="K11" s="29"/>
      <c r="L11" s="18"/>
      <c r="M11" s="62"/>
      <c r="O11" s="158" t="s">
        <v>303</v>
      </c>
      <c r="P11" s="158" t="s">
        <v>304</v>
      </c>
    </row>
    <row r="12" spans="1:16" ht="28.8" x14ac:dyDescent="0.3">
      <c r="A12" s="89" t="s">
        <v>339</v>
      </c>
      <c r="B12" s="208"/>
      <c r="C12" s="209" t="str">
        <f>IF(Intro!$G$21="English",O11,P11)</f>
        <v>Tab and Question</v>
      </c>
      <c r="D12" s="568" t="str">
        <f>IF(Intro!$G$21="English",O12,P12)</f>
        <v>Comments</v>
      </c>
      <c r="E12" s="569"/>
      <c r="F12" s="569"/>
      <c r="G12" s="569"/>
      <c r="H12" s="569"/>
      <c r="I12" s="569"/>
      <c r="J12" s="569"/>
      <c r="K12" s="569"/>
      <c r="L12" s="570"/>
      <c r="M12" s="62"/>
      <c r="O12" s="19" t="s">
        <v>99</v>
      </c>
      <c r="P12" s="62" t="s">
        <v>100</v>
      </c>
    </row>
    <row r="13" spans="1:16" x14ac:dyDescent="0.3">
      <c r="A13" s="89"/>
      <c r="B13" s="571" t="str">
        <f>IF(Intro!$G$21="English",O13,P13)</f>
        <v>Comment 1</v>
      </c>
      <c r="C13" s="557"/>
      <c r="D13" s="558"/>
      <c r="E13" s="559"/>
      <c r="F13" s="559"/>
      <c r="G13" s="559"/>
      <c r="H13" s="559"/>
      <c r="I13" s="559"/>
      <c r="J13" s="559"/>
      <c r="K13" s="559"/>
      <c r="L13" s="560"/>
      <c r="M13" s="62"/>
      <c r="O13" s="19" t="s">
        <v>101</v>
      </c>
      <c r="P13" s="62" t="s">
        <v>102</v>
      </c>
    </row>
    <row r="14" spans="1:16" x14ac:dyDescent="0.3">
      <c r="A14" s="89"/>
      <c r="B14" s="572"/>
      <c r="C14" s="557"/>
      <c r="D14" s="561"/>
      <c r="E14" s="562"/>
      <c r="F14" s="562"/>
      <c r="G14" s="562"/>
      <c r="H14" s="562"/>
      <c r="I14" s="562"/>
      <c r="J14" s="562"/>
      <c r="K14" s="562"/>
      <c r="L14" s="563"/>
      <c r="M14" s="62"/>
      <c r="O14" s="19"/>
    </row>
    <row r="15" spans="1:16" x14ac:dyDescent="0.3">
      <c r="A15" s="89"/>
      <c r="B15" s="572"/>
      <c r="C15" s="557"/>
      <c r="D15" s="561"/>
      <c r="E15" s="562"/>
      <c r="F15" s="562"/>
      <c r="G15" s="562"/>
      <c r="H15" s="562"/>
      <c r="I15" s="562"/>
      <c r="J15" s="562"/>
      <c r="K15" s="562"/>
      <c r="L15" s="563"/>
      <c r="M15" s="62"/>
      <c r="O15" s="19"/>
    </row>
    <row r="16" spans="1:16" x14ac:dyDescent="0.3">
      <c r="A16" s="89"/>
      <c r="B16" s="572"/>
      <c r="C16" s="557"/>
      <c r="D16" s="561"/>
      <c r="E16" s="562"/>
      <c r="F16" s="562"/>
      <c r="G16" s="562"/>
      <c r="H16" s="562"/>
      <c r="I16" s="562"/>
      <c r="J16" s="562"/>
      <c r="K16" s="562"/>
      <c r="L16" s="563"/>
      <c r="M16" s="62"/>
      <c r="O16" s="19"/>
    </row>
    <row r="17" spans="1:16" x14ac:dyDescent="0.3">
      <c r="A17" s="89"/>
      <c r="B17" s="572"/>
      <c r="C17" s="557"/>
      <c r="D17" s="561"/>
      <c r="E17" s="562"/>
      <c r="F17" s="562"/>
      <c r="G17" s="562"/>
      <c r="H17" s="562"/>
      <c r="I17" s="562"/>
      <c r="J17" s="562"/>
      <c r="K17" s="562"/>
      <c r="L17" s="563"/>
      <c r="M17" s="62"/>
      <c r="O17" s="19"/>
    </row>
    <row r="18" spans="1:16" x14ac:dyDescent="0.3">
      <c r="A18" s="89"/>
      <c r="B18" s="572"/>
      <c r="C18" s="557"/>
      <c r="D18" s="561"/>
      <c r="E18" s="562"/>
      <c r="F18" s="562"/>
      <c r="G18" s="562"/>
      <c r="H18" s="562"/>
      <c r="I18" s="562"/>
      <c r="J18" s="562"/>
      <c r="K18" s="562"/>
      <c r="L18" s="563"/>
      <c r="M18" s="62"/>
      <c r="O18" s="19"/>
    </row>
    <row r="19" spans="1:16" x14ac:dyDescent="0.3">
      <c r="A19" s="89"/>
      <c r="B19" s="572"/>
      <c r="C19" s="557"/>
      <c r="D19" s="561"/>
      <c r="E19" s="562"/>
      <c r="F19" s="562"/>
      <c r="G19" s="562"/>
      <c r="H19" s="562"/>
      <c r="I19" s="562"/>
      <c r="J19" s="562"/>
      <c r="K19" s="562"/>
      <c r="L19" s="563"/>
      <c r="M19" s="62"/>
      <c r="O19" s="19"/>
    </row>
    <row r="20" spans="1:16" x14ac:dyDescent="0.3">
      <c r="A20" s="89"/>
      <c r="B20" s="572"/>
      <c r="C20" s="557"/>
      <c r="D20" s="561"/>
      <c r="E20" s="562"/>
      <c r="F20" s="562"/>
      <c r="G20" s="562"/>
      <c r="H20" s="562"/>
      <c r="I20" s="562"/>
      <c r="J20" s="562"/>
      <c r="K20" s="562"/>
      <c r="L20" s="563"/>
      <c r="M20" s="62"/>
      <c r="O20" s="19"/>
    </row>
    <row r="21" spans="1:16" x14ac:dyDescent="0.3">
      <c r="A21" s="89"/>
      <c r="B21" s="572"/>
      <c r="C21" s="557"/>
      <c r="D21" s="561"/>
      <c r="E21" s="562"/>
      <c r="F21" s="562"/>
      <c r="G21" s="562"/>
      <c r="H21" s="562"/>
      <c r="I21" s="562"/>
      <c r="J21" s="562"/>
      <c r="K21" s="562"/>
      <c r="L21" s="563"/>
      <c r="M21" s="62"/>
      <c r="O21" s="19"/>
    </row>
    <row r="22" spans="1:16" x14ac:dyDescent="0.3">
      <c r="A22" s="89"/>
      <c r="B22" s="573"/>
      <c r="C22" s="557"/>
      <c r="D22" s="564"/>
      <c r="E22" s="565"/>
      <c r="F22" s="565"/>
      <c r="G22" s="565"/>
      <c r="H22" s="565"/>
      <c r="I22" s="565"/>
      <c r="J22" s="565"/>
      <c r="K22" s="565"/>
      <c r="L22" s="566"/>
      <c r="M22" s="62"/>
      <c r="O22" s="19"/>
    </row>
    <row r="23" spans="1:16" x14ac:dyDescent="0.3">
      <c r="A23" s="89"/>
      <c r="B23" s="571" t="str">
        <f>IF(Intro!$G$21="English",O23,P23)</f>
        <v>Comment 2</v>
      </c>
      <c r="C23" s="557"/>
      <c r="D23" s="558"/>
      <c r="E23" s="559"/>
      <c r="F23" s="559"/>
      <c r="G23" s="559"/>
      <c r="H23" s="559"/>
      <c r="I23" s="559"/>
      <c r="J23" s="559"/>
      <c r="K23" s="559"/>
      <c r="L23" s="560"/>
      <c r="M23" s="62"/>
      <c r="O23" s="19" t="s">
        <v>103</v>
      </c>
      <c r="P23" s="62" t="s">
        <v>104</v>
      </c>
    </row>
    <row r="24" spans="1:16" x14ac:dyDescent="0.3">
      <c r="A24" s="89"/>
      <c r="B24" s="572"/>
      <c r="C24" s="557"/>
      <c r="D24" s="561"/>
      <c r="E24" s="562"/>
      <c r="F24" s="562"/>
      <c r="G24" s="562"/>
      <c r="H24" s="562"/>
      <c r="I24" s="562"/>
      <c r="J24" s="562"/>
      <c r="K24" s="562"/>
      <c r="L24" s="563"/>
      <c r="M24" s="62"/>
      <c r="O24" s="19"/>
    </row>
    <row r="25" spans="1:16" x14ac:dyDescent="0.3">
      <c r="A25" s="89"/>
      <c r="B25" s="572"/>
      <c r="C25" s="557"/>
      <c r="D25" s="561"/>
      <c r="E25" s="562"/>
      <c r="F25" s="562"/>
      <c r="G25" s="562"/>
      <c r="H25" s="562"/>
      <c r="I25" s="562"/>
      <c r="J25" s="562"/>
      <c r="K25" s="562"/>
      <c r="L25" s="563"/>
      <c r="M25" s="62"/>
      <c r="O25" s="19"/>
    </row>
    <row r="26" spans="1:16" x14ac:dyDescent="0.3">
      <c r="A26" s="89"/>
      <c r="B26" s="572"/>
      <c r="C26" s="557"/>
      <c r="D26" s="561"/>
      <c r="E26" s="562"/>
      <c r="F26" s="562"/>
      <c r="G26" s="562"/>
      <c r="H26" s="562"/>
      <c r="I26" s="562"/>
      <c r="J26" s="562"/>
      <c r="K26" s="562"/>
      <c r="L26" s="563"/>
      <c r="M26" s="62"/>
      <c r="O26" s="19"/>
    </row>
    <row r="27" spans="1:16" x14ac:dyDescent="0.3">
      <c r="A27" s="89"/>
      <c r="B27" s="572"/>
      <c r="C27" s="557"/>
      <c r="D27" s="561"/>
      <c r="E27" s="562"/>
      <c r="F27" s="562"/>
      <c r="G27" s="562"/>
      <c r="H27" s="562"/>
      <c r="I27" s="562"/>
      <c r="J27" s="562"/>
      <c r="K27" s="562"/>
      <c r="L27" s="563"/>
      <c r="M27" s="62"/>
      <c r="O27" s="19"/>
    </row>
    <row r="28" spans="1:16" x14ac:dyDescent="0.3">
      <c r="A28" s="89"/>
      <c r="B28" s="572"/>
      <c r="C28" s="557"/>
      <c r="D28" s="561"/>
      <c r="E28" s="562"/>
      <c r="F28" s="562"/>
      <c r="G28" s="562"/>
      <c r="H28" s="562"/>
      <c r="I28" s="562"/>
      <c r="J28" s="562"/>
      <c r="K28" s="562"/>
      <c r="L28" s="563"/>
      <c r="M28" s="62"/>
      <c r="O28" s="19"/>
    </row>
    <row r="29" spans="1:16" x14ac:dyDescent="0.3">
      <c r="A29" s="210"/>
      <c r="B29" s="572"/>
      <c r="C29" s="557"/>
      <c r="D29" s="561"/>
      <c r="E29" s="562"/>
      <c r="F29" s="562"/>
      <c r="G29" s="562"/>
      <c r="H29" s="562"/>
      <c r="I29" s="562"/>
      <c r="J29" s="562"/>
      <c r="K29" s="562"/>
      <c r="L29" s="563"/>
      <c r="M29" s="62"/>
      <c r="O29" s="19"/>
    </row>
    <row r="30" spans="1:16" x14ac:dyDescent="0.3">
      <c r="A30" s="89"/>
      <c r="B30" s="572"/>
      <c r="C30" s="557"/>
      <c r="D30" s="561"/>
      <c r="E30" s="562"/>
      <c r="F30" s="562"/>
      <c r="G30" s="562"/>
      <c r="H30" s="562"/>
      <c r="I30" s="562"/>
      <c r="J30" s="562"/>
      <c r="K30" s="562"/>
      <c r="L30" s="563"/>
      <c r="M30" s="62"/>
      <c r="O30" s="19"/>
    </row>
    <row r="31" spans="1:16" x14ac:dyDescent="0.3">
      <c r="A31" s="89"/>
      <c r="B31" s="572"/>
      <c r="C31" s="557"/>
      <c r="D31" s="561"/>
      <c r="E31" s="562"/>
      <c r="F31" s="562"/>
      <c r="G31" s="562"/>
      <c r="H31" s="562"/>
      <c r="I31" s="562"/>
      <c r="J31" s="562"/>
      <c r="K31" s="562"/>
      <c r="L31" s="563"/>
      <c r="M31" s="62"/>
      <c r="O31" s="19"/>
    </row>
    <row r="32" spans="1:16" x14ac:dyDescent="0.3">
      <c r="A32" s="89"/>
      <c r="B32" s="573"/>
      <c r="C32" s="557"/>
      <c r="D32" s="564"/>
      <c r="E32" s="565"/>
      <c r="F32" s="565"/>
      <c r="G32" s="565"/>
      <c r="H32" s="565"/>
      <c r="I32" s="565"/>
      <c r="J32" s="565"/>
      <c r="K32" s="565"/>
      <c r="L32" s="566"/>
      <c r="M32" s="62"/>
      <c r="O32" s="19"/>
    </row>
    <row r="33" spans="1:16" x14ac:dyDescent="0.3">
      <c r="A33" s="89"/>
      <c r="B33" s="571" t="str">
        <f>IF(Intro!$G$21="English",O33,P33)</f>
        <v>Comment 3</v>
      </c>
      <c r="C33" s="557"/>
      <c r="D33" s="558"/>
      <c r="E33" s="559"/>
      <c r="F33" s="559"/>
      <c r="G33" s="559"/>
      <c r="H33" s="559"/>
      <c r="I33" s="559"/>
      <c r="J33" s="559"/>
      <c r="K33" s="559"/>
      <c r="L33" s="560"/>
      <c r="M33" s="62"/>
      <c r="O33" s="19" t="s">
        <v>105</v>
      </c>
      <c r="P33" s="62" t="s">
        <v>106</v>
      </c>
    </row>
    <row r="34" spans="1:16" x14ac:dyDescent="0.3">
      <c r="A34" s="89"/>
      <c r="B34" s="572"/>
      <c r="C34" s="557"/>
      <c r="D34" s="561"/>
      <c r="E34" s="562"/>
      <c r="F34" s="562"/>
      <c r="G34" s="562"/>
      <c r="H34" s="562"/>
      <c r="I34" s="562"/>
      <c r="J34" s="562"/>
      <c r="K34" s="562"/>
      <c r="L34" s="563"/>
      <c r="M34" s="62"/>
      <c r="O34" s="19"/>
    </row>
    <row r="35" spans="1:16" x14ac:dyDescent="0.3">
      <c r="A35" s="89"/>
      <c r="B35" s="572"/>
      <c r="C35" s="557"/>
      <c r="D35" s="561"/>
      <c r="E35" s="562"/>
      <c r="F35" s="562"/>
      <c r="G35" s="562"/>
      <c r="H35" s="562"/>
      <c r="I35" s="562"/>
      <c r="J35" s="562"/>
      <c r="K35" s="562"/>
      <c r="L35" s="563"/>
      <c r="M35" s="62"/>
      <c r="O35" s="19"/>
    </row>
    <row r="36" spans="1:16" x14ac:dyDescent="0.3">
      <c r="A36" s="89"/>
      <c r="B36" s="572"/>
      <c r="C36" s="557"/>
      <c r="D36" s="561"/>
      <c r="E36" s="562"/>
      <c r="F36" s="562"/>
      <c r="G36" s="562"/>
      <c r="H36" s="562"/>
      <c r="I36" s="562"/>
      <c r="J36" s="562"/>
      <c r="K36" s="562"/>
      <c r="L36" s="563"/>
      <c r="M36" s="62"/>
      <c r="O36" s="19"/>
    </row>
    <row r="37" spans="1:16" x14ac:dyDescent="0.3">
      <c r="A37" s="89"/>
      <c r="B37" s="572"/>
      <c r="C37" s="557"/>
      <c r="D37" s="561"/>
      <c r="E37" s="562"/>
      <c r="F37" s="562"/>
      <c r="G37" s="562"/>
      <c r="H37" s="562"/>
      <c r="I37" s="562"/>
      <c r="J37" s="562"/>
      <c r="K37" s="562"/>
      <c r="L37" s="563"/>
      <c r="M37" s="62"/>
      <c r="O37" s="19"/>
    </row>
    <row r="38" spans="1:16" x14ac:dyDescent="0.3">
      <c r="A38" s="89"/>
      <c r="B38" s="572"/>
      <c r="C38" s="557"/>
      <c r="D38" s="561"/>
      <c r="E38" s="562"/>
      <c r="F38" s="562"/>
      <c r="G38" s="562"/>
      <c r="H38" s="562"/>
      <c r="I38" s="562"/>
      <c r="J38" s="562"/>
      <c r="K38" s="562"/>
      <c r="L38" s="563"/>
      <c r="M38" s="62"/>
      <c r="O38" s="19"/>
    </row>
    <row r="39" spans="1:16" x14ac:dyDescent="0.3">
      <c r="A39" s="89"/>
      <c r="B39" s="572"/>
      <c r="C39" s="557"/>
      <c r="D39" s="561"/>
      <c r="E39" s="562"/>
      <c r="F39" s="562"/>
      <c r="G39" s="562"/>
      <c r="H39" s="562"/>
      <c r="I39" s="562"/>
      <c r="J39" s="562"/>
      <c r="K39" s="562"/>
      <c r="L39" s="563"/>
      <c r="M39" s="62"/>
      <c r="O39" s="19"/>
    </row>
    <row r="40" spans="1:16" x14ac:dyDescent="0.3">
      <c r="A40" s="89"/>
      <c r="B40" s="572"/>
      <c r="C40" s="557"/>
      <c r="D40" s="561"/>
      <c r="E40" s="562"/>
      <c r="F40" s="562"/>
      <c r="G40" s="562"/>
      <c r="H40" s="562"/>
      <c r="I40" s="562"/>
      <c r="J40" s="562"/>
      <c r="K40" s="562"/>
      <c r="L40" s="563"/>
      <c r="M40" s="62"/>
      <c r="O40" s="19"/>
    </row>
    <row r="41" spans="1:16" x14ac:dyDescent="0.3">
      <c r="A41" s="89"/>
      <c r="B41" s="572"/>
      <c r="C41" s="557"/>
      <c r="D41" s="561"/>
      <c r="E41" s="562"/>
      <c r="F41" s="562"/>
      <c r="G41" s="562"/>
      <c r="H41" s="562"/>
      <c r="I41" s="562"/>
      <c r="J41" s="562"/>
      <c r="K41" s="562"/>
      <c r="L41" s="563"/>
      <c r="M41" s="62"/>
      <c r="O41" s="19"/>
    </row>
    <row r="42" spans="1:16" x14ac:dyDescent="0.3">
      <c r="A42" s="89"/>
      <c r="B42" s="573"/>
      <c r="C42" s="557"/>
      <c r="D42" s="564"/>
      <c r="E42" s="565"/>
      <c r="F42" s="565"/>
      <c r="G42" s="565"/>
      <c r="H42" s="565"/>
      <c r="I42" s="565"/>
      <c r="J42" s="565"/>
      <c r="K42" s="565"/>
      <c r="L42" s="566"/>
      <c r="M42" s="62"/>
      <c r="O42" s="19"/>
    </row>
    <row r="43" spans="1:16" x14ac:dyDescent="0.3">
      <c r="A43" s="89"/>
      <c r="B43" s="571" t="str">
        <f>IF(Intro!$G$21="English",O43,P43)</f>
        <v>Comment 4</v>
      </c>
      <c r="C43" s="557"/>
      <c r="D43" s="558"/>
      <c r="E43" s="559"/>
      <c r="F43" s="559"/>
      <c r="G43" s="559"/>
      <c r="H43" s="559"/>
      <c r="I43" s="559"/>
      <c r="J43" s="559"/>
      <c r="K43" s="559"/>
      <c r="L43" s="560"/>
      <c r="M43" s="62"/>
      <c r="O43" s="19" t="s">
        <v>107</v>
      </c>
      <c r="P43" s="62" t="s">
        <v>108</v>
      </c>
    </row>
    <row r="44" spans="1:16" x14ac:dyDescent="0.3">
      <c r="A44" s="89"/>
      <c r="B44" s="572"/>
      <c r="C44" s="557"/>
      <c r="D44" s="561"/>
      <c r="E44" s="562"/>
      <c r="F44" s="562"/>
      <c r="G44" s="562"/>
      <c r="H44" s="562"/>
      <c r="I44" s="562"/>
      <c r="J44" s="562"/>
      <c r="K44" s="562"/>
      <c r="L44" s="563"/>
      <c r="M44" s="62"/>
      <c r="O44" s="19"/>
    </row>
    <row r="45" spans="1:16" x14ac:dyDescent="0.3">
      <c r="A45" s="89"/>
      <c r="B45" s="572"/>
      <c r="C45" s="557"/>
      <c r="D45" s="561"/>
      <c r="E45" s="562"/>
      <c r="F45" s="562"/>
      <c r="G45" s="562"/>
      <c r="H45" s="562"/>
      <c r="I45" s="562"/>
      <c r="J45" s="562"/>
      <c r="K45" s="562"/>
      <c r="L45" s="563"/>
      <c r="M45" s="62"/>
      <c r="O45" s="19"/>
    </row>
    <row r="46" spans="1:16" x14ac:dyDescent="0.3">
      <c r="A46" s="89"/>
      <c r="B46" s="572"/>
      <c r="C46" s="557"/>
      <c r="D46" s="561"/>
      <c r="E46" s="562"/>
      <c r="F46" s="562"/>
      <c r="G46" s="562"/>
      <c r="H46" s="562"/>
      <c r="I46" s="562"/>
      <c r="J46" s="562"/>
      <c r="K46" s="562"/>
      <c r="L46" s="563"/>
      <c r="M46" s="62"/>
      <c r="O46" s="19"/>
    </row>
    <row r="47" spans="1:16" x14ac:dyDescent="0.3">
      <c r="A47" s="89"/>
      <c r="B47" s="572"/>
      <c r="C47" s="557"/>
      <c r="D47" s="561"/>
      <c r="E47" s="562"/>
      <c r="F47" s="562"/>
      <c r="G47" s="562"/>
      <c r="H47" s="562"/>
      <c r="I47" s="562"/>
      <c r="J47" s="562"/>
      <c r="K47" s="562"/>
      <c r="L47" s="563"/>
      <c r="M47" s="62"/>
      <c r="O47" s="19"/>
    </row>
    <row r="48" spans="1:16" x14ac:dyDescent="0.3">
      <c r="A48" s="89"/>
      <c r="B48" s="572"/>
      <c r="C48" s="557"/>
      <c r="D48" s="561"/>
      <c r="E48" s="562"/>
      <c r="F48" s="562"/>
      <c r="G48" s="562"/>
      <c r="H48" s="562"/>
      <c r="I48" s="562"/>
      <c r="J48" s="562"/>
      <c r="K48" s="562"/>
      <c r="L48" s="563"/>
      <c r="M48" s="62"/>
      <c r="O48" s="19"/>
    </row>
    <row r="49" spans="1:16" x14ac:dyDescent="0.3">
      <c r="A49" s="89"/>
      <c r="B49" s="572"/>
      <c r="C49" s="557"/>
      <c r="D49" s="561"/>
      <c r="E49" s="562"/>
      <c r="F49" s="562"/>
      <c r="G49" s="562"/>
      <c r="H49" s="562"/>
      <c r="I49" s="562"/>
      <c r="J49" s="562"/>
      <c r="K49" s="562"/>
      <c r="L49" s="563"/>
      <c r="M49" s="62"/>
      <c r="O49" s="19"/>
    </row>
    <row r="50" spans="1:16" x14ac:dyDescent="0.3">
      <c r="A50" s="89"/>
      <c r="B50" s="572"/>
      <c r="C50" s="557"/>
      <c r="D50" s="561"/>
      <c r="E50" s="562"/>
      <c r="F50" s="562"/>
      <c r="G50" s="562"/>
      <c r="H50" s="562"/>
      <c r="I50" s="562"/>
      <c r="J50" s="562"/>
      <c r="K50" s="562"/>
      <c r="L50" s="563"/>
      <c r="M50" s="62"/>
      <c r="O50" s="19"/>
    </row>
    <row r="51" spans="1:16" x14ac:dyDescent="0.3">
      <c r="A51" s="89"/>
      <c r="B51" s="572"/>
      <c r="C51" s="557"/>
      <c r="D51" s="561"/>
      <c r="E51" s="562"/>
      <c r="F51" s="562"/>
      <c r="G51" s="562"/>
      <c r="H51" s="562"/>
      <c r="I51" s="562"/>
      <c r="J51" s="562"/>
      <c r="K51" s="562"/>
      <c r="L51" s="563"/>
      <c r="M51" s="62"/>
      <c r="O51" s="19"/>
    </row>
    <row r="52" spans="1:16" x14ac:dyDescent="0.3">
      <c r="A52" s="89"/>
      <c r="B52" s="573"/>
      <c r="C52" s="557"/>
      <c r="D52" s="564"/>
      <c r="E52" s="565"/>
      <c r="F52" s="565"/>
      <c r="G52" s="565"/>
      <c r="H52" s="565"/>
      <c r="I52" s="565"/>
      <c r="J52" s="565"/>
      <c r="K52" s="565"/>
      <c r="L52" s="566"/>
      <c r="M52" s="62"/>
      <c r="O52" s="19"/>
    </row>
    <row r="53" spans="1:16" x14ac:dyDescent="0.3">
      <c r="A53" s="89"/>
      <c r="B53" s="571" t="str">
        <f>IF(Intro!$G$21="English",O53,P53)</f>
        <v>Comment 5</v>
      </c>
      <c r="C53" s="557"/>
      <c r="D53" s="558"/>
      <c r="E53" s="559"/>
      <c r="F53" s="559"/>
      <c r="G53" s="559"/>
      <c r="H53" s="559"/>
      <c r="I53" s="559"/>
      <c r="J53" s="559"/>
      <c r="K53" s="559"/>
      <c r="L53" s="560"/>
      <c r="M53" s="62"/>
      <c r="O53" s="19" t="s">
        <v>109</v>
      </c>
      <c r="P53" s="62" t="s">
        <v>110</v>
      </c>
    </row>
    <row r="54" spans="1:16" x14ac:dyDescent="0.3">
      <c r="A54" s="89"/>
      <c r="B54" s="572"/>
      <c r="C54" s="557"/>
      <c r="D54" s="561"/>
      <c r="E54" s="562"/>
      <c r="F54" s="562"/>
      <c r="G54" s="562"/>
      <c r="H54" s="562"/>
      <c r="I54" s="562"/>
      <c r="J54" s="562"/>
      <c r="K54" s="562"/>
      <c r="L54" s="563"/>
      <c r="M54" s="62"/>
      <c r="O54" s="19"/>
    </row>
    <row r="55" spans="1:16" x14ac:dyDescent="0.3">
      <c r="A55" s="89"/>
      <c r="B55" s="572"/>
      <c r="C55" s="557"/>
      <c r="D55" s="561"/>
      <c r="E55" s="562"/>
      <c r="F55" s="562"/>
      <c r="G55" s="562"/>
      <c r="H55" s="562"/>
      <c r="I55" s="562"/>
      <c r="J55" s="562"/>
      <c r="K55" s="562"/>
      <c r="L55" s="563"/>
      <c r="M55" s="62"/>
      <c r="O55" s="19"/>
    </row>
    <row r="56" spans="1:16" x14ac:dyDescent="0.3">
      <c r="A56" s="89"/>
      <c r="B56" s="572"/>
      <c r="C56" s="557"/>
      <c r="D56" s="561"/>
      <c r="E56" s="562"/>
      <c r="F56" s="562"/>
      <c r="G56" s="562"/>
      <c r="H56" s="562"/>
      <c r="I56" s="562"/>
      <c r="J56" s="562"/>
      <c r="K56" s="562"/>
      <c r="L56" s="563"/>
      <c r="M56" s="62"/>
      <c r="O56" s="19"/>
    </row>
    <row r="57" spans="1:16" x14ac:dyDescent="0.3">
      <c r="A57" s="89"/>
      <c r="B57" s="572"/>
      <c r="C57" s="557"/>
      <c r="D57" s="561"/>
      <c r="E57" s="562"/>
      <c r="F57" s="562"/>
      <c r="G57" s="562"/>
      <c r="H57" s="562"/>
      <c r="I57" s="562"/>
      <c r="J57" s="562"/>
      <c r="K57" s="562"/>
      <c r="L57" s="563"/>
      <c r="M57" s="62"/>
      <c r="O57" s="19"/>
    </row>
    <row r="58" spans="1:16" x14ac:dyDescent="0.3">
      <c r="A58" s="89"/>
      <c r="B58" s="572"/>
      <c r="C58" s="557"/>
      <c r="D58" s="561"/>
      <c r="E58" s="562"/>
      <c r="F58" s="562"/>
      <c r="G58" s="562"/>
      <c r="H58" s="562"/>
      <c r="I58" s="562"/>
      <c r="J58" s="562"/>
      <c r="K58" s="562"/>
      <c r="L58" s="563"/>
      <c r="M58" s="62"/>
      <c r="O58" s="19"/>
    </row>
    <row r="59" spans="1:16" x14ac:dyDescent="0.3">
      <c r="A59" s="89"/>
      <c r="B59" s="572"/>
      <c r="C59" s="557"/>
      <c r="D59" s="561"/>
      <c r="E59" s="562"/>
      <c r="F59" s="562"/>
      <c r="G59" s="562"/>
      <c r="H59" s="562"/>
      <c r="I59" s="562"/>
      <c r="J59" s="562"/>
      <c r="K59" s="562"/>
      <c r="L59" s="563"/>
      <c r="M59" s="62"/>
      <c r="O59" s="19"/>
    </row>
    <row r="60" spans="1:16" x14ac:dyDescent="0.3">
      <c r="A60" s="89"/>
      <c r="B60" s="572"/>
      <c r="C60" s="557"/>
      <c r="D60" s="561"/>
      <c r="E60" s="562"/>
      <c r="F60" s="562"/>
      <c r="G60" s="562"/>
      <c r="H60" s="562"/>
      <c r="I60" s="562"/>
      <c r="J60" s="562"/>
      <c r="K60" s="562"/>
      <c r="L60" s="563"/>
      <c r="M60" s="62"/>
      <c r="O60" s="19"/>
    </row>
    <row r="61" spans="1:16" x14ac:dyDescent="0.3">
      <c r="A61" s="89"/>
      <c r="B61" s="572"/>
      <c r="C61" s="557"/>
      <c r="D61" s="561"/>
      <c r="E61" s="562"/>
      <c r="F61" s="562"/>
      <c r="G61" s="562"/>
      <c r="H61" s="562"/>
      <c r="I61" s="562"/>
      <c r="J61" s="562"/>
      <c r="K61" s="562"/>
      <c r="L61" s="563"/>
      <c r="M61" s="62"/>
      <c r="O61" s="19"/>
    </row>
    <row r="62" spans="1:16" x14ac:dyDescent="0.3">
      <c r="A62" s="89"/>
      <c r="B62" s="574"/>
      <c r="C62" s="567"/>
      <c r="D62" s="564"/>
      <c r="E62" s="565"/>
      <c r="F62" s="565"/>
      <c r="G62" s="565"/>
      <c r="H62" s="565"/>
      <c r="I62" s="565"/>
      <c r="J62" s="565"/>
      <c r="K62" s="565"/>
      <c r="L62" s="566"/>
      <c r="M62" s="62"/>
      <c r="O62" s="19"/>
    </row>
    <row r="63" spans="1:16" s="55" customFormat="1" x14ac:dyDescent="0.3">
      <c r="A63" s="94"/>
      <c r="B63" s="4"/>
      <c r="C63" s="47"/>
      <c r="D63" s="47"/>
      <c r="E63" s="47"/>
      <c r="F63" s="47"/>
      <c r="G63" s="47"/>
      <c r="H63" s="47"/>
      <c r="I63" s="47"/>
      <c r="J63" s="47"/>
      <c r="K63" s="47"/>
      <c r="L63" s="47"/>
      <c r="N63" s="95"/>
    </row>
  </sheetData>
  <sheetProtection algorithmName="SHA-512" hashValue="tkh3NLa6+3iWfyFJPZAKiINBKZ0hUoK2P4+zpvxaZrv6F6cw+Ul1PImvWMg4ilSzzBszsnvHXnm17hzwITWyBQ==" saltValue="TzQx/uuBAtLYk7vFV8LjHQ==" spinCount="100000" sheet="1" objects="1" scenarios="1" selectLockedCells="1"/>
  <mergeCells count="21">
    <mergeCell ref="B13:B22"/>
    <mergeCell ref="B23:B32"/>
    <mergeCell ref="B33:B42"/>
    <mergeCell ref="B43:B52"/>
    <mergeCell ref="B53:B62"/>
    <mergeCell ref="D12:L12"/>
    <mergeCell ref="C13:C22"/>
    <mergeCell ref="D13:L22"/>
    <mergeCell ref="C23:C32"/>
    <mergeCell ref="D23:L32"/>
    <mergeCell ref="B4:L4"/>
    <mergeCell ref="B5:L5"/>
    <mergeCell ref="B6:L6"/>
    <mergeCell ref="B10:L10"/>
    <mergeCell ref="B8:L8"/>
    <mergeCell ref="C33:C42"/>
    <mergeCell ref="D33:L42"/>
    <mergeCell ref="C43:C52"/>
    <mergeCell ref="D43:L52"/>
    <mergeCell ref="C53:C62"/>
    <mergeCell ref="D53:L62"/>
  </mergeCells>
  <dataValidations count="1">
    <dataValidation type="textLength" operator="lessThanOrEqual" allowBlank="1" showInputMessage="1" showErrorMessage="1" prompt="1000 character limit/limite de 1000 caractères" sqref="D13:L62" xr:uid="{34AA97D5-B69F-4FC6-ADA3-4F33BCD9753A}">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6">
    <tabColor rgb="FF00B0F0"/>
    <pageSetUpPr fitToPage="1"/>
  </sheetPr>
  <dimension ref="A1:P79"/>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9" width="9.44140625" style="62" customWidth="1"/>
    <col min="20" max="16384" width="9.44140625" style="62"/>
  </cols>
  <sheetData>
    <row r="1" spans="1:16" ht="6" customHeight="1" x14ac:dyDescent="0.3">
      <c r="O1" s="62" t="s">
        <v>312</v>
      </c>
      <c r="P1" s="62" t="s">
        <v>312</v>
      </c>
    </row>
    <row r="2" spans="1:16" x14ac:dyDescent="0.3">
      <c r="B2" s="11" t="s">
        <v>44</v>
      </c>
      <c r="O2" s="10" t="s">
        <v>68</v>
      </c>
      <c r="P2" s="10" t="s">
        <v>81</v>
      </c>
    </row>
    <row r="3" spans="1:16" ht="6" customHeight="1" x14ac:dyDescent="0.3">
      <c r="B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21" customFormat="1" ht="6" customHeight="1" x14ac:dyDescent="0.3">
      <c r="A7" s="42"/>
      <c r="B7" s="43"/>
      <c r="C7" s="43"/>
      <c r="D7" s="43"/>
      <c r="E7" s="43"/>
      <c r="F7" s="43"/>
      <c r="G7" s="43"/>
      <c r="H7" s="43"/>
      <c r="I7" s="43"/>
      <c r="J7" s="43"/>
      <c r="K7" s="43"/>
      <c r="L7" s="43"/>
      <c r="O7" s="16"/>
      <c r="P7" s="16"/>
    </row>
    <row r="8" spans="1:16" x14ac:dyDescent="0.3">
      <c r="B8" s="661" t="str">
        <f>IF(Intro!$G$21="English",O8,P8)</f>
        <v>CONFIRMATION OF REPORTED DATA IN THIS QUESTIONNAIRE</v>
      </c>
      <c r="C8" s="662"/>
      <c r="D8" s="662"/>
      <c r="E8" s="662"/>
      <c r="F8" s="662"/>
      <c r="G8" s="662"/>
      <c r="H8" s="662"/>
      <c r="I8" s="662"/>
      <c r="J8" s="662"/>
      <c r="K8" s="662"/>
      <c r="L8" s="663"/>
      <c r="M8" s="62"/>
      <c r="O8" s="62" t="s">
        <v>411</v>
      </c>
      <c r="P8" s="62" t="s">
        <v>412</v>
      </c>
    </row>
    <row r="9" spans="1:16" x14ac:dyDescent="0.3">
      <c r="B9" s="374" t="str">
        <f>IF(Intro!$G$21="English",O9,P9)</f>
        <v>GENERAL</v>
      </c>
      <c r="C9" s="375"/>
      <c r="D9" s="375"/>
      <c r="E9" s="375"/>
      <c r="F9" s="375"/>
      <c r="G9" s="375"/>
      <c r="H9" s="375"/>
      <c r="I9" s="375"/>
      <c r="J9" s="375"/>
      <c r="K9" s="375"/>
      <c r="L9" s="376"/>
      <c r="M9" s="62"/>
      <c r="O9" s="72" t="s">
        <v>259</v>
      </c>
      <c r="P9" s="72" t="s">
        <v>260</v>
      </c>
    </row>
    <row r="10" spans="1:16" ht="6" customHeight="1" x14ac:dyDescent="0.3">
      <c r="B10" s="70"/>
      <c r="C10" s="114"/>
      <c r="D10" s="114"/>
      <c r="E10" s="114"/>
      <c r="F10" s="114"/>
      <c r="G10" s="114"/>
      <c r="H10" s="114"/>
      <c r="I10" s="114"/>
      <c r="J10" s="114"/>
      <c r="K10" s="114"/>
      <c r="L10" s="115"/>
      <c r="M10" s="62"/>
    </row>
    <row r="11" spans="1:16" x14ac:dyDescent="0.3">
      <c r="B11" s="70"/>
      <c r="C11" s="114"/>
      <c r="D11" s="114"/>
      <c r="E11" s="114"/>
      <c r="F11" s="114"/>
      <c r="G11" s="114"/>
      <c r="H11" s="114"/>
      <c r="I11" s="114"/>
      <c r="J11" s="200" t="str">
        <f>IF(Intro!$G$21="English",O11,P11)</f>
        <v>Select Yes or No</v>
      </c>
      <c r="K11" s="114"/>
      <c r="L11" s="198"/>
      <c r="M11" s="62"/>
      <c r="O11" s="62" t="s">
        <v>132</v>
      </c>
      <c r="P11" s="62" t="s">
        <v>133</v>
      </c>
    </row>
    <row r="12" spans="1:16" s="113" customFormat="1" ht="14.4" customHeight="1" x14ac:dyDescent="0.3">
      <c r="A12" s="94"/>
      <c r="B12" s="653" t="str">
        <f>IF(Intro!$G$21="English",O12,P12)</f>
        <v>Confirm that all data reported in this questionnaire pertain to the goods as defined in the "Intro" tab and exclude goods as defined in the tab "Exclusions".</v>
      </c>
      <c r="C12" s="654"/>
      <c r="D12" s="654"/>
      <c r="E12" s="654"/>
      <c r="F12" s="654"/>
      <c r="G12" s="654"/>
      <c r="H12" s="654"/>
      <c r="I12" s="655"/>
      <c r="J12" s="659"/>
      <c r="K12" s="125"/>
      <c r="L12" s="251"/>
      <c r="O12" s="113" t="s">
        <v>431</v>
      </c>
      <c r="P12" s="113" t="s">
        <v>432</v>
      </c>
    </row>
    <row r="13" spans="1:16" s="113" customFormat="1" ht="14.4" customHeight="1" x14ac:dyDescent="0.3">
      <c r="A13" s="94"/>
      <c r="B13" s="656"/>
      <c r="C13" s="657"/>
      <c r="D13" s="657"/>
      <c r="E13" s="657"/>
      <c r="F13" s="657"/>
      <c r="G13" s="657"/>
      <c r="H13" s="657"/>
      <c r="I13" s="658"/>
      <c r="J13" s="660"/>
      <c r="K13" s="125"/>
      <c r="L13" s="251"/>
    </row>
    <row r="14" spans="1:16" s="30" customFormat="1" x14ac:dyDescent="0.3">
      <c r="A14" s="96"/>
      <c r="B14" s="554" t="str">
        <f>IF(Intro!$G$21="English",O14,P14)</f>
        <v>Confirm that all the sources of imports (countries) of the goods have been reported in this questionnaire.</v>
      </c>
      <c r="C14" s="478"/>
      <c r="D14" s="478"/>
      <c r="E14" s="478"/>
      <c r="F14" s="478"/>
      <c r="G14" s="478"/>
      <c r="H14" s="478"/>
      <c r="I14" s="478"/>
      <c r="J14" s="162"/>
      <c r="K14" s="1"/>
      <c r="L14" s="124"/>
      <c r="O14" s="30" t="s">
        <v>331</v>
      </c>
      <c r="P14" s="30" t="s">
        <v>332</v>
      </c>
    </row>
    <row r="15" spans="1:16" s="30" customFormat="1" x14ac:dyDescent="0.3">
      <c r="A15" s="96"/>
      <c r="B15" s="664" t="str">
        <f>IF(Intro!$G$21="English",O15,P15)</f>
        <v>Confirm that all volumes reported in this questionnaire are in tonnes.</v>
      </c>
      <c r="C15" s="665"/>
      <c r="D15" s="665"/>
      <c r="E15" s="665"/>
      <c r="F15" s="665"/>
      <c r="G15" s="665"/>
      <c r="H15" s="665"/>
      <c r="I15" s="665"/>
      <c r="J15" s="73"/>
      <c r="K15" s="1"/>
      <c r="L15" s="88"/>
      <c r="O15" s="30" t="str">
        <f>"Confirm that all volumes reported in this questionnaire are in "&amp;(Variables!B23)&amp;"."</f>
        <v>Confirm that all volumes reported in this questionnaire are in tonnes.</v>
      </c>
      <c r="P15" s="30" t="str">
        <f>"Confirmez que tous les volumes déclarés dans ce questionnaire sont en "&amp;(Variables!C23)&amp;"."</f>
        <v>Confirmez que tous les volumes déclarés dans ce questionnaire sont en tonnes.</v>
      </c>
    </row>
    <row r="16" spans="1:16" s="30" customFormat="1" x14ac:dyDescent="0.3">
      <c r="A16" s="96"/>
      <c r="B16" s="664" t="str">
        <f>IF(Intro!$G$21="English",O16,P16)</f>
        <v>Confirm that all values reported in this questionnaire are in Canadian dollars.</v>
      </c>
      <c r="C16" s="665" t="e">
        <f>IF(SUM(#REF!)&lt;&gt;0,"X","-")</f>
        <v>#REF!</v>
      </c>
      <c r="D16" s="665" t="e">
        <f>IF(SUM(#REF!)&lt;&gt;0,"X","-")</f>
        <v>#REF!</v>
      </c>
      <c r="E16" s="665" t="e">
        <f>IF(SUM(#REF!)&lt;&gt;0,"X","-")</f>
        <v>#REF!</v>
      </c>
      <c r="F16" s="665" t="e">
        <f>IF(SUM(#REF!)&lt;&gt;0,"X","-")</f>
        <v>#REF!</v>
      </c>
      <c r="G16" s="665" t="e">
        <f>IF(SUM(#REF!)&lt;&gt;0,"X","-")</f>
        <v>#REF!</v>
      </c>
      <c r="H16" s="665"/>
      <c r="I16" s="665"/>
      <c r="J16" s="73"/>
      <c r="K16" s="1"/>
      <c r="L16" s="88"/>
      <c r="O16" s="30" t="s">
        <v>161</v>
      </c>
      <c r="P16" s="30" t="s">
        <v>160</v>
      </c>
    </row>
    <row r="17" spans="1:16" s="30" customFormat="1" x14ac:dyDescent="0.3">
      <c r="A17" s="96"/>
      <c r="B17" s="664" t="str">
        <f>IF(Intro!$G$21="English",O17,P17)</f>
        <v>Confirm that all information is reported on a calendar-year basis.</v>
      </c>
      <c r="C17" s="665" t="e">
        <f>IF(SUM(#REF!)&lt;&gt;0,"X","-")</f>
        <v>#REF!</v>
      </c>
      <c r="D17" s="665" t="e">
        <f>IF(SUM(#REF!)&lt;&gt;0,"X","-")</f>
        <v>#REF!</v>
      </c>
      <c r="E17" s="665" t="e">
        <f>IF(SUM(#REF!)&lt;&gt;0,"X","-")</f>
        <v>#REF!</v>
      </c>
      <c r="F17" s="665" t="e">
        <f>IF(SUM(#REF!)&lt;&gt;0,"X","-")</f>
        <v>#REF!</v>
      </c>
      <c r="G17" s="665" t="e">
        <f>IF(SUM(#REF!)&lt;&gt;0,"X","-")</f>
        <v>#REF!</v>
      </c>
      <c r="H17" s="665"/>
      <c r="I17" s="665"/>
      <c r="J17" s="73"/>
      <c r="K17" s="1"/>
      <c r="L17" s="124"/>
      <c r="O17" s="30" t="s">
        <v>65</v>
      </c>
      <c r="P17" s="30" t="s">
        <v>66</v>
      </c>
    </row>
    <row r="18" spans="1:16" ht="6" customHeight="1" x14ac:dyDescent="0.3">
      <c r="B18" s="70"/>
      <c r="C18" s="114"/>
      <c r="D18" s="114"/>
      <c r="E18" s="114"/>
      <c r="F18" s="114"/>
      <c r="G18" s="114"/>
      <c r="H18" s="114"/>
      <c r="I18" s="114"/>
      <c r="J18" s="114"/>
      <c r="K18" s="114"/>
      <c r="L18" s="115"/>
      <c r="M18" s="62"/>
    </row>
    <row r="19" spans="1:16" s="30" customFormat="1" x14ac:dyDescent="0.3">
      <c r="A19" s="96"/>
      <c r="B19" s="371" t="str">
        <f>IF(Intro!$G$21="English",O19,P19)</f>
        <v>If no, explain.</v>
      </c>
      <c r="C19" s="372"/>
      <c r="D19" s="372"/>
      <c r="E19" s="372"/>
      <c r="F19" s="372"/>
      <c r="G19" s="372"/>
      <c r="H19" s="372"/>
      <c r="I19" s="372"/>
      <c r="J19" s="372"/>
      <c r="K19" s="83"/>
      <c r="L19" s="124"/>
      <c r="O19" s="149" t="s">
        <v>290</v>
      </c>
      <c r="P19" s="6" t="s">
        <v>291</v>
      </c>
    </row>
    <row r="20" spans="1:16" s="30" customFormat="1" ht="6" customHeight="1" x14ac:dyDescent="0.3">
      <c r="A20" s="96"/>
      <c r="B20" s="139"/>
      <c r="C20" s="140"/>
      <c r="D20" s="140"/>
      <c r="E20" s="140"/>
      <c r="F20" s="140"/>
      <c r="G20" s="140"/>
      <c r="H20" s="140"/>
      <c r="I20" s="140"/>
      <c r="J20" s="140"/>
      <c r="K20" s="142"/>
      <c r="L20" s="124"/>
      <c r="O20" s="149"/>
      <c r="P20" s="6"/>
    </row>
    <row r="21" spans="1:16" s="30" customFormat="1" x14ac:dyDescent="0.3">
      <c r="A21" s="96"/>
      <c r="B21" s="666"/>
      <c r="C21" s="562"/>
      <c r="D21" s="562"/>
      <c r="E21" s="562"/>
      <c r="F21" s="562"/>
      <c r="G21" s="562"/>
      <c r="H21" s="562"/>
      <c r="I21" s="562"/>
      <c r="J21" s="562"/>
      <c r="K21" s="562"/>
      <c r="L21" s="563"/>
    </row>
    <row r="22" spans="1:16" s="30" customFormat="1" x14ac:dyDescent="0.3">
      <c r="A22" s="96"/>
      <c r="B22" s="666"/>
      <c r="C22" s="562"/>
      <c r="D22" s="562"/>
      <c r="E22" s="562"/>
      <c r="F22" s="562"/>
      <c r="G22" s="562"/>
      <c r="H22" s="562"/>
      <c r="I22" s="562"/>
      <c r="J22" s="562"/>
      <c r="K22" s="562"/>
      <c r="L22" s="563"/>
    </row>
    <row r="23" spans="1:16" s="30" customFormat="1" x14ac:dyDescent="0.3">
      <c r="A23" s="96"/>
      <c r="B23" s="666"/>
      <c r="C23" s="562"/>
      <c r="D23" s="562"/>
      <c r="E23" s="562"/>
      <c r="F23" s="562"/>
      <c r="G23" s="562"/>
      <c r="H23" s="562"/>
      <c r="I23" s="562"/>
      <c r="J23" s="562"/>
      <c r="K23" s="562"/>
      <c r="L23" s="563"/>
    </row>
    <row r="24" spans="1:16" s="30" customFormat="1" x14ac:dyDescent="0.3">
      <c r="A24" s="96"/>
      <c r="B24" s="666"/>
      <c r="C24" s="562"/>
      <c r="D24" s="562"/>
      <c r="E24" s="562"/>
      <c r="F24" s="562"/>
      <c r="G24" s="562"/>
      <c r="H24" s="562"/>
      <c r="I24" s="562"/>
      <c r="J24" s="562"/>
      <c r="K24" s="562"/>
      <c r="L24" s="563"/>
    </row>
    <row r="25" spans="1:16" s="30" customFormat="1" x14ac:dyDescent="0.3">
      <c r="A25" s="96"/>
      <c r="B25" s="666"/>
      <c r="C25" s="562"/>
      <c r="D25" s="562"/>
      <c r="E25" s="562"/>
      <c r="F25" s="562"/>
      <c r="G25" s="562"/>
      <c r="H25" s="562"/>
      <c r="I25" s="562"/>
      <c r="J25" s="562"/>
      <c r="K25" s="562"/>
      <c r="L25" s="563"/>
    </row>
    <row r="26" spans="1:16" s="30" customFormat="1" x14ac:dyDescent="0.3">
      <c r="A26" s="96"/>
      <c r="B26" s="666"/>
      <c r="C26" s="562"/>
      <c r="D26" s="562"/>
      <c r="E26" s="562"/>
      <c r="F26" s="562"/>
      <c r="G26" s="562"/>
      <c r="H26" s="562"/>
      <c r="I26" s="562"/>
      <c r="J26" s="562"/>
      <c r="K26" s="562"/>
      <c r="L26" s="563"/>
    </row>
    <row r="27" spans="1:16" s="30" customFormat="1" x14ac:dyDescent="0.3">
      <c r="A27" s="96"/>
      <c r="B27" s="666"/>
      <c r="C27" s="562"/>
      <c r="D27" s="562"/>
      <c r="E27" s="562"/>
      <c r="F27" s="562"/>
      <c r="G27" s="562"/>
      <c r="H27" s="562"/>
      <c r="I27" s="562"/>
      <c r="J27" s="562"/>
      <c r="K27" s="562"/>
      <c r="L27" s="563"/>
    </row>
    <row r="28" spans="1:16" s="30" customFormat="1" ht="8.4" customHeight="1" x14ac:dyDescent="0.3">
      <c r="A28" s="96"/>
      <c r="B28" s="666"/>
      <c r="C28" s="562"/>
      <c r="D28" s="562"/>
      <c r="E28" s="562"/>
      <c r="F28" s="562"/>
      <c r="G28" s="562"/>
      <c r="H28" s="562"/>
      <c r="I28" s="562"/>
      <c r="J28" s="562"/>
      <c r="K28" s="562"/>
      <c r="L28" s="563"/>
    </row>
    <row r="29" spans="1:16" ht="10.199999999999999" customHeight="1" x14ac:dyDescent="0.3">
      <c r="B29" s="110"/>
      <c r="C29" s="111"/>
      <c r="D29" s="111"/>
      <c r="E29" s="111"/>
      <c r="F29" s="111"/>
      <c r="G29" s="111"/>
      <c r="H29" s="111"/>
      <c r="I29" s="111"/>
      <c r="J29" s="111"/>
      <c r="K29" s="111"/>
      <c r="L29" s="112"/>
      <c r="M29" s="62"/>
    </row>
    <row r="30" spans="1:16" x14ac:dyDescent="0.3">
      <c r="B30" s="374" t="str">
        <f>IF(Intro!$G$21="English",O30,P30)</f>
        <v>IMPORTS AND SALES</v>
      </c>
      <c r="C30" s="375"/>
      <c r="D30" s="375"/>
      <c r="E30" s="375"/>
      <c r="F30" s="375"/>
      <c r="G30" s="375"/>
      <c r="H30" s="375"/>
      <c r="I30" s="375"/>
      <c r="J30" s="375"/>
      <c r="K30" s="375"/>
      <c r="L30" s="376"/>
      <c r="M30" s="62"/>
      <c r="O30" s="72" t="s">
        <v>248</v>
      </c>
      <c r="P30" s="72" t="s">
        <v>262</v>
      </c>
    </row>
    <row r="31" spans="1:16" x14ac:dyDescent="0.3">
      <c r="B31" s="70"/>
      <c r="C31" s="114"/>
      <c r="D31" s="114"/>
      <c r="E31" s="114"/>
      <c r="F31" s="114"/>
      <c r="G31" s="114"/>
      <c r="H31" s="114"/>
      <c r="I31" s="114"/>
      <c r="J31" s="114"/>
      <c r="K31" s="114"/>
      <c r="L31" s="115"/>
      <c r="M31" s="62"/>
    </row>
    <row r="32" spans="1:16" x14ac:dyDescent="0.3">
      <c r="B32" s="380" t="str">
        <f>IF(Intro!$G$21="English",O32,P32)</f>
        <v>Note: Public/non-confidential information in this table is automatically generated from the information provided in the "Imp" tabs and "Invent-Stock" tab. Any changes to this public summary must therefore be made in those tabs.</v>
      </c>
      <c r="C32" s="381"/>
      <c r="D32" s="381"/>
      <c r="E32" s="381"/>
      <c r="F32" s="381"/>
      <c r="G32" s="381"/>
      <c r="H32" s="381"/>
      <c r="I32" s="381"/>
      <c r="J32" s="381"/>
      <c r="K32" s="381"/>
      <c r="L32" s="382"/>
      <c r="M32" s="62"/>
      <c r="O32" s="62" t="s">
        <v>261</v>
      </c>
      <c r="P32" s="62" t="s">
        <v>131</v>
      </c>
    </row>
    <row r="33" spans="1:16" x14ac:dyDescent="0.3">
      <c r="B33" s="380"/>
      <c r="C33" s="381"/>
      <c r="D33" s="381"/>
      <c r="E33" s="381"/>
      <c r="F33" s="381"/>
      <c r="G33" s="381"/>
      <c r="H33" s="381"/>
      <c r="I33" s="381"/>
      <c r="J33" s="381"/>
      <c r="K33" s="381"/>
      <c r="L33" s="382"/>
      <c r="M33" s="62"/>
    </row>
    <row r="34" spans="1:16" ht="6" customHeight="1" x14ac:dyDescent="0.3">
      <c r="B34" s="78"/>
      <c r="E34" s="62"/>
      <c r="F34" s="62"/>
      <c r="G34" s="62"/>
      <c r="H34" s="62"/>
      <c r="I34" s="62"/>
      <c r="J34" s="87"/>
      <c r="K34" s="87"/>
      <c r="L34" s="88"/>
      <c r="M34" s="62"/>
      <c r="O34" s="19"/>
    </row>
    <row r="35" spans="1:16" ht="14.85" customHeight="1" x14ac:dyDescent="0.3">
      <c r="B35" s="82"/>
      <c r="D35" s="62"/>
      <c r="F35" s="580">
        <f>Variables!B6</f>
        <v>2023</v>
      </c>
      <c r="G35" s="580">
        <f>F35+1</f>
        <v>2024</v>
      </c>
      <c r="H35" s="580">
        <f>G35+1</f>
        <v>2025</v>
      </c>
      <c r="I35" s="580" t="str">
        <f>IF(Intro!$G$21="English",Variables!B9,Variables!C9)</f>
        <v>Jan-Mar 2025</v>
      </c>
      <c r="J35" s="580" t="str">
        <f>IF(Intro!$G$21="English",Variables!B10,Variables!C10)</f>
        <v>Jan-Mar 2026</v>
      </c>
      <c r="K35" s="87"/>
      <c r="L35" s="88"/>
      <c r="M35" s="62"/>
      <c r="O35" s="19"/>
    </row>
    <row r="36" spans="1:16" s="10" customFormat="1" x14ac:dyDescent="0.3">
      <c r="A36" s="24"/>
      <c r="B36" s="82"/>
      <c r="C36" s="1"/>
      <c r="E36" s="1"/>
      <c r="F36" s="582"/>
      <c r="G36" s="582"/>
      <c r="H36" s="582"/>
      <c r="I36" s="582"/>
      <c r="J36" s="582"/>
      <c r="K36" s="87"/>
      <c r="L36" s="88"/>
      <c r="O36" s="25"/>
    </row>
    <row r="37" spans="1:16" s="211" customFormat="1" x14ac:dyDescent="0.3">
      <c r="A37" s="24"/>
      <c r="B37" s="221"/>
      <c r="C37" s="1"/>
      <c r="E37" s="1"/>
      <c r="F37" s="568" t="str">
        <f>IF(Intro!$G$21="English",O37,P37)</f>
        <v>DISCRETE PLATE</v>
      </c>
      <c r="G37" s="569"/>
      <c r="H37" s="569"/>
      <c r="I37" s="569"/>
      <c r="J37" s="643"/>
      <c r="K37" s="87"/>
      <c r="L37" s="88"/>
      <c r="O37" s="205" t="s">
        <v>390</v>
      </c>
      <c r="P37" s="205" t="s">
        <v>391</v>
      </c>
    </row>
    <row r="38" spans="1:16" s="211" customFormat="1" x14ac:dyDescent="0.3">
      <c r="A38" s="24"/>
      <c r="B38" s="221"/>
      <c r="C38" s="1"/>
      <c r="E38" s="1"/>
      <c r="F38" s="568" t="str">
        <f>IF(Intro!$G$21="English",O38,P38)</f>
        <v>Imports in Canada</v>
      </c>
      <c r="G38" s="569"/>
      <c r="H38" s="569"/>
      <c r="I38" s="569"/>
      <c r="J38" s="643"/>
      <c r="K38" s="87"/>
      <c r="L38" s="88"/>
      <c r="O38" s="25" t="s">
        <v>171</v>
      </c>
      <c r="P38" s="211" t="s">
        <v>399</v>
      </c>
    </row>
    <row r="39" spans="1:16" s="30" customFormat="1" ht="14.85" customHeight="1" x14ac:dyDescent="0.3">
      <c r="A39" s="96"/>
      <c r="B39" s="119"/>
      <c r="C39" s="116"/>
      <c r="D39" s="117"/>
      <c r="E39" s="116" t="str">
        <f>IF(Intro!$G$21="English","Imports from "&amp;Variables!B30,"Importations du"&amp;Variables!C30)</f>
        <v>Imports from Chinese Taipei</v>
      </c>
      <c r="F39" s="195" t="str">
        <f>IF(SUM('Imp-Chin. Taipei chin.'!G37:G38)&lt;&gt;0,"X","-")</f>
        <v>-</v>
      </c>
      <c r="G39" s="195" t="str">
        <f>IF(SUM('Imp-Chin. Taipei chin.'!H37:H38)&lt;&gt;0,"X","-")</f>
        <v>-</v>
      </c>
      <c r="H39" s="195" t="str">
        <f>IF(SUM('Imp-Chin. Taipei chin.'!I37:I38)&lt;&gt;0,"X","-")</f>
        <v>-</v>
      </c>
      <c r="I39" s="195" t="str">
        <f>IF(SUM('Imp-Chin. Taipei chin.'!J37:J38)&lt;&gt;0,"X","-")</f>
        <v>-</v>
      </c>
      <c r="J39" s="195" t="str">
        <f>IF(SUM('Imp-Chin. Taipei chin.'!K37:K38)&lt;&gt;0,"X","-")</f>
        <v>-</v>
      </c>
      <c r="K39" s="87"/>
      <c r="L39" s="88"/>
      <c r="N39" s="205"/>
      <c r="O39" s="205"/>
      <c r="P39" s="205"/>
    </row>
    <row r="40" spans="1:16" s="30" customFormat="1" ht="14.85" customHeight="1" x14ac:dyDescent="0.3">
      <c r="A40" s="96"/>
      <c r="B40" s="119"/>
      <c r="C40" s="116"/>
      <c r="D40" s="117"/>
      <c r="E40" s="116" t="str">
        <f>IF(Intro!$G$21="English","Imports from "&amp;Variables!B31,"Importations de l'"&amp;Variables!C31)</f>
        <v>Imports from Germany</v>
      </c>
      <c r="F40" s="195" t="str">
        <f>IF(SUM('Imp-Germany|Allemagne'!G37:G38)&lt;&gt;0,"X","-")</f>
        <v>-</v>
      </c>
      <c r="G40" s="195" t="str">
        <f>IF(SUM('Imp-Germany|Allemagne'!H37:H38)&lt;&gt;0,"X","-")</f>
        <v>-</v>
      </c>
      <c r="H40" s="195" t="str">
        <f>IF(SUM('Imp-Germany|Allemagne'!I37:I38)&lt;&gt;0,"X","-")</f>
        <v>-</v>
      </c>
      <c r="I40" s="195" t="str">
        <f>IF(SUM('Imp-Germany|Allemagne'!J37:J38)&lt;&gt;0,"X","-")</f>
        <v>-</v>
      </c>
      <c r="J40" s="195" t="str">
        <f>IF(SUM('Imp-Germany|Allemagne'!K37:K38)&lt;&gt;0,"X","-")</f>
        <v>-</v>
      </c>
      <c r="K40" s="87"/>
      <c r="L40" s="88"/>
    </row>
    <row r="41" spans="1:16" s="30" customFormat="1" ht="14.85" customHeight="1" x14ac:dyDescent="0.3">
      <c r="A41" s="96"/>
      <c r="B41" s="119"/>
      <c r="C41" s="116"/>
      <c r="D41" s="117"/>
      <c r="E41" s="116" t="str">
        <f>IF(Intro!$G$21="English","Imports from "&amp;Variables!B35,"Importations de la "&amp;Variables!C35)</f>
        <v>Imports from France</v>
      </c>
      <c r="F41" s="195" t="str">
        <f>IF(SUM('Imp-France'!G37:G38)&lt;&gt;0,"X","-")</f>
        <v>-</v>
      </c>
      <c r="G41" s="195" t="str">
        <f>IF(SUM('Imp-France'!H37:H38)&lt;&gt;0,"X","-")</f>
        <v>-</v>
      </c>
      <c r="H41" s="195" t="str">
        <f>IF(SUM('Imp-France'!I37:I38)&lt;&gt;0,"X","-")</f>
        <v>-</v>
      </c>
      <c r="I41" s="195" t="str">
        <f>IF(SUM('Imp-France'!J37:J38)&lt;&gt;0,"X","-")</f>
        <v>-</v>
      </c>
      <c r="J41" s="195" t="str">
        <f>IF(SUM('Imp-France'!K37:K38)&lt;&gt;0,"X","-")</f>
        <v>-</v>
      </c>
      <c r="K41" s="87"/>
      <c r="L41" s="88"/>
    </row>
    <row r="42" spans="1:16" s="30" customFormat="1" ht="14.85" customHeight="1" x14ac:dyDescent="0.3">
      <c r="A42" s="96"/>
      <c r="B42" s="119"/>
      <c r="C42" s="116"/>
      <c r="D42" s="117"/>
      <c r="E42" s="116" t="str">
        <f>IF(Intro!$G$21="English","Imports from "&amp;Variables!B34,"Importations de la "&amp;Variables!C34)</f>
        <v>Imports from South Korea</v>
      </c>
      <c r="F42" s="195" t="str">
        <f>IF(SUM('Imp-South Korea|Corée Sud'!G37:G38)&lt;&gt;0,"X","-")</f>
        <v>-</v>
      </c>
      <c r="G42" s="195" t="str">
        <f>IF(SUM('Imp-South Korea|Corée Sud'!H37:H38)&lt;&gt;0,"X","-")</f>
        <v>-</v>
      </c>
      <c r="H42" s="195" t="str">
        <f>IF(SUM('Imp-South Korea|Corée Sud'!I37:I38)&lt;&gt;0,"X","-")</f>
        <v>-</v>
      </c>
      <c r="I42" s="195" t="str">
        <f>IF(SUM('Imp-South Korea|Corée Sud'!J37:J38)&lt;&gt;0,"X","-")</f>
        <v>-</v>
      </c>
      <c r="J42" s="195" t="str">
        <f>IF(SUM('Imp-South Korea|Corée Sud'!K37:K38)&lt;&gt;0,"X","-")</f>
        <v>-</v>
      </c>
      <c r="K42" s="87"/>
      <c r="L42" s="88"/>
    </row>
    <row r="43" spans="1:16" s="30" customFormat="1" ht="14.85" customHeight="1" x14ac:dyDescent="0.3">
      <c r="A43" s="96"/>
      <c r="B43" s="119"/>
      <c r="C43" s="116"/>
      <c r="D43" s="117"/>
      <c r="E43" s="116" t="str">
        <f>IF(Intro!$G$21="English","Imports from "&amp;Variables!B36,"Importations de la "&amp;Variables!C36)</f>
        <v>Imports from Türkiye</v>
      </c>
      <c r="F43" s="195" t="str">
        <f>IF(SUM('Imp-Türkiye'!G37:G38)&lt;&gt;0,"X","-")</f>
        <v>-</v>
      </c>
      <c r="G43" s="195" t="str">
        <f>IF(SUM('Imp-Türkiye'!H37:H38)&lt;&gt;0,"X","-")</f>
        <v>-</v>
      </c>
      <c r="H43" s="195" t="str">
        <f>IF(SUM('Imp-Türkiye'!I37:I38)&lt;&gt;0,"X","-")</f>
        <v>-</v>
      </c>
      <c r="I43" s="195" t="str">
        <f>IF(SUM('Imp-Türkiye'!J37:J38)&lt;&gt;0,"X","-")</f>
        <v>-</v>
      </c>
      <c r="J43" s="195" t="str">
        <f>IF(SUM('Imp-Türkiye'!K37:K38)&lt;&gt;0,"X","-")</f>
        <v>-</v>
      </c>
      <c r="K43" s="87"/>
      <c r="L43" s="88"/>
    </row>
    <row r="44" spans="1:16" s="30" customFormat="1" ht="14.85" customHeight="1" x14ac:dyDescent="0.3">
      <c r="A44" s="96"/>
      <c r="B44" s="119"/>
      <c r="C44" s="116"/>
      <c r="D44" s="117"/>
      <c r="E44" s="116" t="str">
        <f>IF(Intro!$G$21="English","Imports from "&amp;Variables!B32,"Importations des "&amp;Variables!C32)</f>
        <v>Imports from United States of America</v>
      </c>
      <c r="F44" s="195" t="str">
        <f>IF(SUM('Imp-US | ÉU'!G37:G38)&lt;&gt;0,"X","-")</f>
        <v>-</v>
      </c>
      <c r="G44" s="195" t="str">
        <f>IF(SUM('Imp-US | ÉU'!H37:H38)&lt;&gt;0,"X","-")</f>
        <v>-</v>
      </c>
      <c r="H44" s="195" t="str">
        <f>IF(SUM('Imp-US | ÉU'!I37:I38)&lt;&gt;0,"X","-")</f>
        <v>-</v>
      </c>
      <c r="I44" s="195" t="str">
        <f>IF(SUM('Imp-US | ÉU'!J37:J38)&lt;&gt;0,"X","-")</f>
        <v>-</v>
      </c>
      <c r="J44" s="195" t="str">
        <f>IF(SUM('Imp-US | ÉU'!K37:K38)&lt;&gt;0,"X","-")</f>
        <v>-</v>
      </c>
      <c r="K44" s="87"/>
      <c r="L44" s="88"/>
    </row>
    <row r="45" spans="1:16" s="30" customFormat="1" ht="14.85" customHeight="1" x14ac:dyDescent="0.3">
      <c r="A45" s="96"/>
      <c r="B45" s="119"/>
      <c r="C45" s="116"/>
      <c r="D45" s="117"/>
      <c r="E45" s="116" t="str">
        <f>IF(Intro!$G$21="English","Imports from "&amp;Variables!B33,"Importations d'"&amp;Variables!C33)</f>
        <v>Imports from Other countries</v>
      </c>
      <c r="F45" s="195" t="str">
        <f>IF(SUM('Imp-Other | Autre'!G37:G38)&lt;&gt;0,"X","-")</f>
        <v>-</v>
      </c>
      <c r="G45" s="195" t="str">
        <f>IF(SUM('Imp-Other | Autre'!H37:H38)&lt;&gt;0,"X","-")</f>
        <v>-</v>
      </c>
      <c r="H45" s="195" t="str">
        <f>IF(SUM('Imp-Other | Autre'!I37:I38)&lt;&gt;0,"X","-")</f>
        <v>-</v>
      </c>
      <c r="I45" s="195" t="str">
        <f>IF(SUM('Imp-Other | Autre'!J37:J38)&lt;&gt;0,"X","-")</f>
        <v>-</v>
      </c>
      <c r="J45" s="195" t="str">
        <f>IF(SUM('Imp-Other | Autre'!K37:K38)&lt;&gt;0,"X","-")</f>
        <v>-</v>
      </c>
      <c r="K45" s="87"/>
      <c r="L45" s="88"/>
    </row>
    <row r="46" spans="1:16" s="30" customFormat="1" ht="14.85" customHeight="1" x14ac:dyDescent="0.3">
      <c r="A46" s="96"/>
      <c r="B46" s="119"/>
      <c r="C46" s="118"/>
      <c r="D46" s="117"/>
      <c r="E46" s="118" t="str">
        <f>'Imp-Other | Autre'!B25</f>
        <v xml:space="preserve">Other countries include: </v>
      </c>
      <c r="F46" s="642" t="str">
        <f>IF('Imp-Other | Autre'!D25="","-",'Imp-Other | Autre'!D25)</f>
        <v>-</v>
      </c>
      <c r="G46" s="642"/>
      <c r="H46" s="642"/>
      <c r="I46" s="642"/>
      <c r="J46" s="642"/>
      <c r="K46" s="87"/>
      <c r="L46" s="88"/>
    </row>
    <row r="47" spans="1:16" s="30" customFormat="1" x14ac:dyDescent="0.3">
      <c r="A47" s="96"/>
      <c r="B47" s="119"/>
      <c r="C47" s="118"/>
      <c r="D47" s="117"/>
      <c r="E47" s="118"/>
      <c r="F47" s="642"/>
      <c r="G47" s="642"/>
      <c r="H47" s="642"/>
      <c r="I47" s="642"/>
      <c r="J47" s="642"/>
      <c r="K47" s="87"/>
      <c r="L47" s="88"/>
    </row>
    <row r="48" spans="1:16" s="30" customFormat="1" x14ac:dyDescent="0.3">
      <c r="A48" s="96"/>
      <c r="B48" s="119"/>
      <c r="C48" s="118"/>
      <c r="D48" s="117"/>
      <c r="E48" s="118"/>
      <c r="F48" s="642"/>
      <c r="G48" s="642"/>
      <c r="H48" s="642"/>
      <c r="I48" s="642"/>
      <c r="J48" s="642"/>
      <c r="K48" s="87"/>
      <c r="L48" s="88"/>
    </row>
    <row r="49" spans="1:16" s="30" customFormat="1" ht="14.85" customHeight="1" x14ac:dyDescent="0.3">
      <c r="A49" s="96"/>
      <c r="B49" s="236"/>
      <c r="C49" s="237"/>
      <c r="D49" s="237"/>
      <c r="E49" s="237"/>
      <c r="F49" s="568" t="str">
        <f>IF(Intro!$G$21="English",O49,P49)</f>
        <v>Sales of Imports in Canada</v>
      </c>
      <c r="G49" s="569"/>
      <c r="H49" s="569"/>
      <c r="I49" s="569"/>
      <c r="J49" s="643"/>
      <c r="K49" s="87"/>
      <c r="L49" s="88"/>
      <c r="O49" s="228" t="s">
        <v>392</v>
      </c>
      <c r="P49" s="211" t="s">
        <v>393</v>
      </c>
    </row>
    <row r="50" spans="1:16" s="30" customFormat="1" ht="14.85" customHeight="1" x14ac:dyDescent="0.3">
      <c r="A50" s="96"/>
      <c r="B50" s="644" t="str">
        <f>IF(Intro!$G$21="English",O50,P50)</f>
        <v>Sales to distributors - service centres in Canada</v>
      </c>
      <c r="C50" s="645"/>
      <c r="D50" s="645"/>
      <c r="E50" s="646"/>
      <c r="F50" s="196" t="str">
        <f>IF(SUM(Begin:End!G42:G43) + SUM(Begin:End!G49:G50)&lt;&gt;0,"X","-")</f>
        <v>-</v>
      </c>
      <c r="G50" s="196" t="str">
        <f>IF(SUM(Begin:End!H42:H43) + SUM(Begin:End!H49:H50)&lt;&gt;0,"X","-")</f>
        <v>-</v>
      </c>
      <c r="H50" s="196" t="str">
        <f>IF(SUM(Begin:End!I42:I43) + SUM(Begin:End!I49:I50)&lt;&gt;0,"X","-")</f>
        <v>-</v>
      </c>
      <c r="I50" s="196" t="str">
        <f>IF(SUM(Begin:End!J42:J43) + SUM(Begin:End!J49:J50)&lt;&gt;0,"X","-")</f>
        <v>-</v>
      </c>
      <c r="J50" s="196" t="str">
        <f>IF(SUM(Begin:End!K42:K43) + SUM(Begin:End!K49:K50)&lt;&gt;0,"X","-")</f>
        <v>-</v>
      </c>
      <c r="K50" s="87"/>
      <c r="L50" s="88"/>
      <c r="O50" s="33" t="s">
        <v>595</v>
      </c>
      <c r="P50" s="33" t="s">
        <v>596</v>
      </c>
    </row>
    <row r="51" spans="1:16" s="30" customFormat="1" ht="14.85" customHeight="1" x14ac:dyDescent="0.3">
      <c r="A51" s="96"/>
      <c r="B51" s="644" t="str">
        <f>IF(Intro!$G$21="English",O51,P51)</f>
        <v>Sales to end users in Canada</v>
      </c>
      <c r="C51" s="645"/>
      <c r="D51" s="645"/>
      <c r="E51" s="646"/>
      <c r="F51" s="196" t="str">
        <f>IF(SUM(Begin:End!G45:G46) + SUM(Begin:End!G52:G53)&lt;&gt;0,"X","-")</f>
        <v>-</v>
      </c>
      <c r="G51" s="196" t="str">
        <f>IF(SUM(Begin:End!H45:H46) + SUM(Begin:End!H52:H53)&lt;&gt;0,"X","-")</f>
        <v>-</v>
      </c>
      <c r="H51" s="196" t="str">
        <f>IF(SUM(Begin:End!I45:I46) + SUM(Begin:End!I52:I53)&lt;&gt;0,"X","-")</f>
        <v>-</v>
      </c>
      <c r="I51" s="196" t="str">
        <f>IF(SUM(Begin:End!J45:J46) + SUM(Begin:End!J52:J53)&lt;&gt;0,"X","-")</f>
        <v>-</v>
      </c>
      <c r="J51" s="196" t="str">
        <f>IF(SUM(Begin:End!K45:K46) + SUM(Begin:End!K52:K53)&lt;&gt;0,"X","-")</f>
        <v>-</v>
      </c>
      <c r="K51" s="87"/>
      <c r="L51" s="88"/>
      <c r="O51" s="33" t="s">
        <v>597</v>
      </c>
      <c r="P51" s="33" t="s">
        <v>598</v>
      </c>
    </row>
    <row r="52" spans="1:16" s="30" customFormat="1" ht="14.85" customHeight="1" x14ac:dyDescent="0.3">
      <c r="A52" s="96"/>
      <c r="B52" s="119"/>
      <c r="C52" s="116"/>
      <c r="D52" s="117"/>
      <c r="E52" s="116"/>
      <c r="F52" s="62"/>
      <c r="G52" s="62"/>
      <c r="H52" s="62"/>
      <c r="I52" s="62"/>
      <c r="J52" s="87"/>
      <c r="K52" s="87"/>
      <c r="L52" s="88"/>
    </row>
    <row r="53" spans="1:16" s="30" customFormat="1" ht="14.85" customHeight="1" x14ac:dyDescent="0.3">
      <c r="A53" s="96"/>
      <c r="B53" s="221"/>
      <c r="C53" s="1"/>
      <c r="D53" s="62"/>
      <c r="E53" s="1"/>
      <c r="F53" s="580">
        <f>Variables!B6</f>
        <v>2023</v>
      </c>
      <c r="G53" s="580">
        <f>F53+1</f>
        <v>2024</v>
      </c>
      <c r="H53" s="580">
        <f>G53+1</f>
        <v>2025</v>
      </c>
      <c r="I53" s="580" t="str">
        <f>IF(Intro!$G$21="English",Variables!B9,Variables!C9)</f>
        <v>Jan-Mar 2025</v>
      </c>
      <c r="J53" s="580" t="str">
        <f>IF(Intro!$G$21="English",Variables!B10,Variables!C10)</f>
        <v>Jan-Mar 2026</v>
      </c>
      <c r="K53" s="87"/>
      <c r="L53" s="88"/>
    </row>
    <row r="54" spans="1:16" s="30" customFormat="1" ht="14.85" customHeight="1" x14ac:dyDescent="0.3">
      <c r="A54" s="96"/>
      <c r="B54" s="221"/>
      <c r="C54" s="1"/>
      <c r="D54" s="211"/>
      <c r="E54" s="1"/>
      <c r="F54" s="582"/>
      <c r="G54" s="582"/>
      <c r="H54" s="582"/>
      <c r="I54" s="582"/>
      <c r="J54" s="582"/>
      <c r="K54" s="87"/>
      <c r="L54" s="88"/>
    </row>
    <row r="55" spans="1:16" s="30" customFormat="1" ht="14.85" customHeight="1" x14ac:dyDescent="0.3">
      <c r="A55" s="96"/>
      <c r="B55" s="221"/>
      <c r="C55" s="1"/>
      <c r="D55" s="211"/>
      <c r="E55" s="1"/>
      <c r="F55" s="568" t="str">
        <f>IF(Intro!$G$21="English",O55,P55)</f>
        <v>CUT-TO-LENGTH PLATE FROM COIL</v>
      </c>
      <c r="G55" s="569"/>
      <c r="H55" s="569"/>
      <c r="I55" s="569"/>
      <c r="J55" s="643"/>
      <c r="K55" s="87"/>
      <c r="L55" s="88"/>
      <c r="O55" s="19" t="s">
        <v>397</v>
      </c>
      <c r="P55" s="62" t="s">
        <v>398</v>
      </c>
    </row>
    <row r="56" spans="1:16" s="30" customFormat="1" ht="14.85" customHeight="1" x14ac:dyDescent="0.3">
      <c r="A56" s="96"/>
      <c r="B56" s="221"/>
      <c r="C56" s="1"/>
      <c r="D56" s="211"/>
      <c r="E56" s="1"/>
      <c r="F56" s="568" t="str">
        <f>IF(Intro!$G$21="English",O56,P56)</f>
        <v>Imports in Canada</v>
      </c>
      <c r="G56" s="569"/>
      <c r="H56" s="569"/>
      <c r="I56" s="569"/>
      <c r="J56" s="643"/>
      <c r="K56" s="87"/>
      <c r="L56" s="88"/>
      <c r="O56" s="25" t="s">
        <v>171</v>
      </c>
      <c r="P56" s="211" t="s">
        <v>399</v>
      </c>
    </row>
    <row r="57" spans="1:16" s="30" customFormat="1" ht="14.85" customHeight="1" x14ac:dyDescent="0.3">
      <c r="A57" s="96"/>
      <c r="B57" s="119"/>
      <c r="C57" s="116"/>
      <c r="D57" s="117"/>
      <c r="E57" s="116" t="str">
        <f>IF(Intro!$G$21="English","Imports from "&amp;Variables!B30,"Importations du"&amp;Variables!C30)</f>
        <v>Imports from Chinese Taipei</v>
      </c>
      <c r="F57" s="195" t="str">
        <f>IF(SUM('Imp-Chin. Taipei chin.'!G70:G71)&lt;&gt;0,"X","-")</f>
        <v>-</v>
      </c>
      <c r="G57" s="195" t="str">
        <f>IF(SUM('Imp-Chin. Taipei chin.'!H70:H71)&lt;&gt;0,"X","-")</f>
        <v>-</v>
      </c>
      <c r="H57" s="195" t="str">
        <f>IF(SUM('Imp-Chin. Taipei chin.'!I70:I71)&lt;&gt;0,"X","-")</f>
        <v>-</v>
      </c>
      <c r="I57" s="195" t="str">
        <f>IF(SUM('Imp-Chin. Taipei chin.'!J70:J71)&lt;&gt;0,"X","-")</f>
        <v>-</v>
      </c>
      <c r="J57" s="195" t="str">
        <f>IF(SUM('Imp-Chin. Taipei chin.'!K70:K71)&lt;&gt;0,"X","-")</f>
        <v>-</v>
      </c>
      <c r="K57" s="87"/>
      <c r="L57" s="88"/>
    </row>
    <row r="58" spans="1:16" s="30" customFormat="1" ht="14.85" customHeight="1" x14ac:dyDescent="0.3">
      <c r="A58" s="96"/>
      <c r="B58" s="119"/>
      <c r="C58" s="116"/>
      <c r="D58" s="117"/>
      <c r="E58" s="116" t="str">
        <f>IF(Intro!$G$21="English","Imports from "&amp;Variables!B31,"Importations de l'"&amp;Variables!C31)</f>
        <v>Imports from Germany</v>
      </c>
      <c r="F58" s="195" t="str">
        <f>IF(SUM('Imp-Germany|Allemagne'!G70:G71)&lt;&gt;0,"X","-")</f>
        <v>-</v>
      </c>
      <c r="G58" s="195" t="str">
        <f>IF(SUM('Imp-Germany|Allemagne'!H70:H71)&lt;&gt;0,"X","-")</f>
        <v>-</v>
      </c>
      <c r="H58" s="195" t="str">
        <f>IF(SUM('Imp-Germany|Allemagne'!I70:I71)&lt;&gt;0,"X","-")</f>
        <v>-</v>
      </c>
      <c r="I58" s="195" t="str">
        <f>IF(SUM('Imp-Germany|Allemagne'!J70:J71)&lt;&gt;0,"X","-")</f>
        <v>-</v>
      </c>
      <c r="J58" s="195" t="str">
        <f>IF(SUM('Imp-Germany|Allemagne'!K70:K71)&lt;&gt;0,"X","-")</f>
        <v>-</v>
      </c>
      <c r="K58" s="87"/>
      <c r="L58" s="88"/>
    </row>
    <row r="59" spans="1:16" s="30" customFormat="1" ht="14.85" customHeight="1" x14ac:dyDescent="0.3">
      <c r="A59" s="96"/>
      <c r="B59" s="119"/>
      <c r="C59" s="116"/>
      <c r="D59" s="117"/>
      <c r="E59" s="116" t="str">
        <f>IF(Intro!$G$21="English","Imports from "&amp;Variables!B35,"Importations de la "&amp;Variables!C35)</f>
        <v>Imports from France</v>
      </c>
      <c r="F59" s="195" t="str">
        <f>IF(SUM('Imp-France'!G70:G71)&lt;&gt;0,"X","-")</f>
        <v>-</v>
      </c>
      <c r="G59" s="195" t="str">
        <f>IF(SUM('Imp-France'!H70:H71)&lt;&gt;0,"X","-")</f>
        <v>-</v>
      </c>
      <c r="H59" s="195" t="str">
        <f>IF(SUM('Imp-France'!I70:I71)&lt;&gt;0,"X","-")</f>
        <v>-</v>
      </c>
      <c r="I59" s="195" t="str">
        <f>IF(SUM('Imp-France'!J70:J71)&lt;&gt;0,"X","-")</f>
        <v>-</v>
      </c>
      <c r="J59" s="195" t="str">
        <f>IF(SUM('Imp-France'!K70:K71)&lt;&gt;0,"X","-")</f>
        <v>-</v>
      </c>
      <c r="K59" s="87"/>
      <c r="L59" s="88"/>
    </row>
    <row r="60" spans="1:16" s="30" customFormat="1" ht="14.85" customHeight="1" x14ac:dyDescent="0.3">
      <c r="A60" s="96"/>
      <c r="B60" s="119"/>
      <c r="C60" s="116"/>
      <c r="D60" s="117"/>
      <c r="E60" s="116" t="str">
        <f>IF(Intro!$G$21="English","Imports from "&amp;Variables!B34,"Importations de la "&amp;Variables!C34)</f>
        <v>Imports from South Korea</v>
      </c>
      <c r="F60" s="195" t="str">
        <f>IF(SUM('Imp-South Korea|Corée Sud'!G70:G71)&lt;&gt;0,"X","-")</f>
        <v>-</v>
      </c>
      <c r="G60" s="195" t="str">
        <f>IF(SUM('Imp-South Korea|Corée Sud'!H70:H71)&lt;&gt;0,"X","-")</f>
        <v>-</v>
      </c>
      <c r="H60" s="195" t="str">
        <f>IF(SUM('Imp-South Korea|Corée Sud'!I70:I71)&lt;&gt;0,"X","-")</f>
        <v>-</v>
      </c>
      <c r="I60" s="195" t="str">
        <f>IF(SUM('Imp-South Korea|Corée Sud'!J70:J71)&lt;&gt;0,"X","-")</f>
        <v>-</v>
      </c>
      <c r="J60" s="195" t="str">
        <f>IF(SUM('Imp-South Korea|Corée Sud'!K70:K71)&lt;&gt;0,"X","-")</f>
        <v>-</v>
      </c>
      <c r="K60" s="87"/>
      <c r="L60" s="88"/>
    </row>
    <row r="61" spans="1:16" s="30" customFormat="1" ht="14.85" customHeight="1" x14ac:dyDescent="0.3">
      <c r="A61" s="96"/>
      <c r="B61" s="119"/>
      <c r="C61" s="116"/>
      <c r="D61" s="117"/>
      <c r="E61" s="116" t="str">
        <f>IF(Intro!$G$21="English","Imports from "&amp;Variables!B36,"Importations de la "&amp;Variables!C36)</f>
        <v>Imports from Türkiye</v>
      </c>
      <c r="F61" s="195" t="str">
        <f>IF(SUM('Imp-Türkiye'!G70:G71)&lt;&gt;0,"X","-")</f>
        <v>-</v>
      </c>
      <c r="G61" s="195" t="str">
        <f>IF(SUM('Imp-Türkiye'!H70:H71)&lt;&gt;0,"X","-")</f>
        <v>-</v>
      </c>
      <c r="H61" s="195" t="str">
        <f>IF(SUM('Imp-Türkiye'!I70:I71)&lt;&gt;0,"X","-")</f>
        <v>-</v>
      </c>
      <c r="I61" s="195" t="str">
        <f>IF(SUM('Imp-Türkiye'!J70:J71)&lt;&gt;0,"X","-")</f>
        <v>-</v>
      </c>
      <c r="J61" s="195" t="str">
        <f>IF(SUM('Imp-Türkiye'!K70:K71)&lt;&gt;0,"X","-")</f>
        <v>-</v>
      </c>
      <c r="K61" s="87"/>
      <c r="L61" s="88"/>
    </row>
    <row r="62" spans="1:16" s="30" customFormat="1" ht="14.85" customHeight="1" x14ac:dyDescent="0.3">
      <c r="A62" s="96"/>
      <c r="B62" s="119"/>
      <c r="C62" s="116"/>
      <c r="D62" s="117"/>
      <c r="E62" s="116" t="str">
        <f>IF(Intro!$G$21="English","Imports from "&amp;Variables!B32,"Importations des "&amp;Variables!C32)</f>
        <v>Imports from United States of America</v>
      </c>
      <c r="F62" s="195" t="str">
        <f>IF(SUM('Imp-US | ÉU'!G70:G71)&lt;&gt;0,"X","-")</f>
        <v>-</v>
      </c>
      <c r="G62" s="195" t="str">
        <f>IF(SUM('Imp-US | ÉU'!H70:H71)&lt;&gt;0,"X","-")</f>
        <v>-</v>
      </c>
      <c r="H62" s="195" t="str">
        <f>IF(SUM('Imp-US | ÉU'!I70:I71)&lt;&gt;0,"X","-")</f>
        <v>-</v>
      </c>
      <c r="I62" s="195" t="str">
        <f>IF(SUM('Imp-US | ÉU'!J70:J71)&lt;&gt;0,"X","-")</f>
        <v>-</v>
      </c>
      <c r="J62" s="195" t="str">
        <f>IF(SUM('Imp-US | ÉU'!K70:K71)&lt;&gt;0,"X","-")</f>
        <v>-</v>
      </c>
      <c r="K62" s="87"/>
      <c r="L62" s="88"/>
    </row>
    <row r="63" spans="1:16" s="30" customFormat="1" ht="14.85" customHeight="1" x14ac:dyDescent="0.3">
      <c r="A63" s="96"/>
      <c r="B63" s="119"/>
      <c r="C63" s="116"/>
      <c r="D63" s="117"/>
      <c r="E63" s="116" t="str">
        <f>IF(Intro!$G$21="English","Imports from "&amp;Variables!B33,"Importations d'"&amp;Variables!C33)</f>
        <v>Imports from Other countries</v>
      </c>
      <c r="F63" s="195" t="str">
        <f>IF(SUM('Imp-Other | Autre'!G70:G71)&lt;&gt;0,"X","-")</f>
        <v>-</v>
      </c>
      <c r="G63" s="195" t="str">
        <f>IF(SUM('Imp-Other | Autre'!H70:H71)&lt;&gt;0,"X","-")</f>
        <v>-</v>
      </c>
      <c r="H63" s="195" t="str">
        <f>IF(SUM('Imp-Other | Autre'!I70:I71)&lt;&gt;0,"X","-")</f>
        <v>-</v>
      </c>
      <c r="I63" s="195" t="str">
        <f>IF(SUM('Imp-Other | Autre'!J70:J71)&lt;&gt;0,"X","-")</f>
        <v>-</v>
      </c>
      <c r="J63" s="195" t="str">
        <f>IF(SUM('Imp-Other | Autre'!K70:K71)&lt;&gt;0,"X","-")</f>
        <v>-</v>
      </c>
      <c r="K63" s="87"/>
      <c r="L63" s="88"/>
    </row>
    <row r="64" spans="1:16" s="30" customFormat="1" ht="14.85" customHeight="1" x14ac:dyDescent="0.3">
      <c r="A64" s="96"/>
      <c r="B64" s="119"/>
      <c r="C64" s="118"/>
      <c r="D64" s="117"/>
      <c r="E64" s="118" t="str">
        <f>E46</f>
        <v xml:space="preserve">Other countries include: </v>
      </c>
      <c r="F64" s="642" t="str">
        <f>IF('Imp-Other | Autre'!D25="","-",'Imp-Other | Autre'!D25)</f>
        <v>-</v>
      </c>
      <c r="G64" s="642"/>
      <c r="H64" s="642"/>
      <c r="I64" s="642"/>
      <c r="J64" s="642"/>
      <c r="K64" s="87"/>
      <c r="L64" s="88"/>
    </row>
    <row r="65" spans="1:16" s="30" customFormat="1" ht="14.85" customHeight="1" x14ac:dyDescent="0.3">
      <c r="A65" s="96"/>
      <c r="B65" s="119"/>
      <c r="C65" s="118"/>
      <c r="D65" s="117"/>
      <c r="E65" s="118"/>
      <c r="F65" s="642"/>
      <c r="G65" s="642"/>
      <c r="H65" s="642"/>
      <c r="I65" s="642"/>
      <c r="J65" s="642"/>
      <c r="K65" s="87"/>
      <c r="L65" s="88"/>
    </row>
    <row r="66" spans="1:16" s="30" customFormat="1" ht="14.85" customHeight="1" x14ac:dyDescent="0.3">
      <c r="A66" s="96"/>
      <c r="B66" s="119"/>
      <c r="C66" s="118"/>
      <c r="D66" s="117"/>
      <c r="E66" s="118"/>
      <c r="F66" s="642"/>
      <c r="G66" s="642"/>
      <c r="H66" s="642"/>
      <c r="I66" s="642"/>
      <c r="J66" s="642"/>
      <c r="K66" s="87"/>
      <c r="L66" s="88"/>
    </row>
    <row r="67" spans="1:16" s="30" customFormat="1" ht="14.85" customHeight="1" x14ac:dyDescent="0.3">
      <c r="A67" s="96"/>
      <c r="B67" s="236"/>
      <c r="C67" s="237"/>
      <c r="D67" s="237"/>
      <c r="E67" s="237"/>
      <c r="F67" s="568" t="str">
        <f>IF(Intro!$G$21="English",O67,P67)</f>
        <v>Sales of Imports in Canada</v>
      </c>
      <c r="G67" s="569"/>
      <c r="H67" s="569"/>
      <c r="I67" s="569"/>
      <c r="J67" s="643"/>
      <c r="K67" s="87"/>
      <c r="L67" s="88"/>
      <c r="O67" s="228" t="s">
        <v>392</v>
      </c>
      <c r="P67" s="211" t="s">
        <v>393</v>
      </c>
    </row>
    <row r="68" spans="1:16" s="30" customFormat="1" ht="14.85" customHeight="1" x14ac:dyDescent="0.3">
      <c r="A68" s="96"/>
      <c r="B68" s="644" t="str">
        <f>IF(Intro!$G$21="English",O68,P68)</f>
        <v>Sales to distributors - service centres in Canada</v>
      </c>
      <c r="C68" s="645"/>
      <c r="D68" s="645"/>
      <c r="E68" s="646"/>
      <c r="F68" s="196" t="str">
        <f>IF(SUM(Begin:End!G75:G76) + SUM(Begin:End!G82:G83)&lt;&gt;0,"X","-")</f>
        <v>-</v>
      </c>
      <c r="G68" s="196" t="str">
        <f>IF(SUM(Begin:End!H75:H76) + SUM(Begin:End!H82:H83)&lt;&gt;0,"X","-")</f>
        <v>-</v>
      </c>
      <c r="H68" s="196" t="str">
        <f>IF(SUM(Begin:End!I75:I76) + SUM(Begin:End!I82:I83)&lt;&gt;0,"X","-")</f>
        <v>-</v>
      </c>
      <c r="I68" s="196" t="str">
        <f>IF(SUM(Begin:End!J75:J76) + SUM(Begin:End!J82:J83)&lt;&gt;0,"X","-")</f>
        <v>-</v>
      </c>
      <c r="J68" s="196" t="str">
        <f>IF(SUM(Begin:End!K75:K76) + SUM(Begin:End!K82:K83)&lt;&gt;0,"X","-")</f>
        <v>-</v>
      </c>
      <c r="K68" s="87"/>
      <c r="L68" s="88"/>
      <c r="O68" s="33" t="s">
        <v>595</v>
      </c>
      <c r="P68" s="33" t="s">
        <v>596</v>
      </c>
    </row>
    <row r="69" spans="1:16" s="30" customFormat="1" ht="14.85" customHeight="1" x14ac:dyDescent="0.3">
      <c r="A69" s="96"/>
      <c r="B69" s="644" t="str">
        <f>IF(Intro!$G$21="English",O69,P69)</f>
        <v>Sales to end users in Canada</v>
      </c>
      <c r="C69" s="645"/>
      <c r="D69" s="645"/>
      <c r="E69" s="646"/>
      <c r="F69" s="196" t="str">
        <f>IF(SUM(Begin:End!G78:G79) + SUM(Begin:End!G85:G86)&lt;&gt;0,"X","-")</f>
        <v>-</v>
      </c>
      <c r="G69" s="196" t="str">
        <f>IF(SUM(Begin:End!H78:H79) + SUM(Begin:End!H85:H86)&lt;&gt;0,"X","-")</f>
        <v>-</v>
      </c>
      <c r="H69" s="196" t="str">
        <f>IF(SUM(Begin:End!I78:I79) + SUM(Begin:End!I85:I86)&lt;&gt;0,"X","-")</f>
        <v>-</v>
      </c>
      <c r="I69" s="196" t="str">
        <f>IF(SUM(Begin:End!J78:J79) + SUM(Begin:End!J85:J86)&lt;&gt;0,"X","-")</f>
        <v>-</v>
      </c>
      <c r="J69" s="196" t="str">
        <f>IF(SUM(Begin:End!K78:K79) + SUM(Begin:End!K85:K86)&lt;&gt;0,"X","-")</f>
        <v>-</v>
      </c>
      <c r="K69" s="87"/>
      <c r="L69" s="88"/>
      <c r="O69" s="33" t="s">
        <v>597</v>
      </c>
      <c r="P69" s="33" t="s">
        <v>598</v>
      </c>
    </row>
    <row r="70" spans="1:16" s="207" customFormat="1" ht="14.85" customHeight="1" x14ac:dyDescent="0.3">
      <c r="A70" s="129"/>
      <c r="B70" s="254"/>
      <c r="C70" s="255"/>
      <c r="D70" s="255"/>
      <c r="E70" s="255"/>
      <c r="F70" s="256"/>
      <c r="G70" s="256"/>
      <c r="H70" s="256"/>
      <c r="I70" s="256"/>
      <c r="J70" s="256"/>
      <c r="K70" s="257"/>
      <c r="L70" s="258"/>
      <c r="O70" s="259"/>
      <c r="P70" s="259"/>
    </row>
    <row r="71" spans="1:16" s="30" customFormat="1" ht="14.85" customHeight="1" x14ac:dyDescent="0.3">
      <c r="A71" s="96"/>
      <c r="B71" s="239"/>
      <c r="C71" s="240"/>
      <c r="D71" s="240"/>
      <c r="E71" s="240"/>
      <c r="F71" s="647" t="str">
        <f>IF(Intro!$G$21="English",O71,P71)</f>
        <v>Imports in Canada - Discrete Plate and Cut-to Length Plate from Coil</v>
      </c>
      <c r="G71" s="648"/>
      <c r="H71" s="648"/>
      <c r="I71" s="648"/>
      <c r="J71" s="649"/>
      <c r="K71" s="87"/>
      <c r="L71" s="88"/>
      <c r="O71" s="30" t="s">
        <v>428</v>
      </c>
      <c r="P71" s="30" t="s">
        <v>440</v>
      </c>
    </row>
    <row r="72" spans="1:16" s="30" customFormat="1" ht="14.85" customHeight="1" x14ac:dyDescent="0.3">
      <c r="A72" s="96"/>
      <c r="B72" s="249"/>
      <c r="C72" s="250"/>
      <c r="D72" s="250"/>
      <c r="E72" s="250"/>
      <c r="F72" s="650"/>
      <c r="G72" s="651"/>
      <c r="H72" s="651"/>
      <c r="I72" s="651"/>
      <c r="J72" s="652"/>
      <c r="K72" s="87"/>
      <c r="L72" s="88"/>
    </row>
    <row r="73" spans="1:16" s="30" customFormat="1" ht="14.85" customHeight="1" x14ac:dyDescent="0.3">
      <c r="A73" s="96"/>
      <c r="B73" s="644" t="str">
        <f>IF(Intro!$G$21="English",O73,P73)</f>
        <v>Primes</v>
      </c>
      <c r="C73" s="645"/>
      <c r="D73" s="645"/>
      <c r="E73" s="646"/>
      <c r="F73" s="196" t="str">
        <f>IF(SUM(Begin:End!G31:G32) + SUM(Begin:End!G64:G65)&lt;&gt;0,"X","-")</f>
        <v>-</v>
      </c>
      <c r="G73" s="196" t="str">
        <f>IF(SUM(Begin:End!H31:H32) + SUM(Begin:End!H64:H65)&lt;&gt;0,"X","-")</f>
        <v>-</v>
      </c>
      <c r="H73" s="196" t="str">
        <f>IF(SUM(Begin:End!I31:I32) + SUM(Begin:End!I64:I65)&lt;&gt;0,"X","-")</f>
        <v>-</v>
      </c>
      <c r="I73" s="196" t="str">
        <f>IF(SUM(Begin:End!J31:J32) + SUM(Begin:End!J64:J65)&lt;&gt;0,"X","-")</f>
        <v>-</v>
      </c>
      <c r="J73" s="196" t="str">
        <f>IF(SUM(Begin:End!K31:K32) + SUM(Begin:End!K64:K65)&lt;&gt;0,"X","-")</f>
        <v>-</v>
      </c>
      <c r="K73" s="87"/>
      <c r="L73" s="88"/>
      <c r="O73" s="30" t="s">
        <v>413</v>
      </c>
      <c r="P73" s="30" t="s">
        <v>414</v>
      </c>
    </row>
    <row r="74" spans="1:16" s="30" customFormat="1" ht="14.85" customHeight="1" x14ac:dyDescent="0.3">
      <c r="A74" s="96"/>
      <c r="B74" s="644" t="str">
        <f>IF(Intro!$G$21="English",O74,P74)</f>
        <v>Seconds</v>
      </c>
      <c r="C74" s="645"/>
      <c r="D74" s="645"/>
      <c r="E74" s="646"/>
      <c r="F74" s="196" t="str">
        <f>IF(SUM(Begin:End!G34:G35) + SUM(Begin:End!G67:G68)&lt;&gt;0,"X","-")</f>
        <v>-</v>
      </c>
      <c r="G74" s="196" t="str">
        <f>IF(SUM(Begin:End!H34:H35) + SUM(Begin:End!H67:H68)&lt;&gt;0,"X","-")</f>
        <v>-</v>
      </c>
      <c r="H74" s="196" t="str">
        <f>IF(SUM(Begin:End!I34:I35) + SUM(Begin:End!I67:I68)&lt;&gt;0,"X","-")</f>
        <v>-</v>
      </c>
      <c r="I74" s="196" t="str">
        <f>IF(SUM(Begin:End!J34:J35) + SUM(Begin:End!J67:J68)&lt;&gt;0,"X","-")</f>
        <v>-</v>
      </c>
      <c r="J74" s="196" t="str">
        <f>IF(SUM(Begin:End!K34:K35) + SUM(Begin:End!K67:K68)&lt;&gt;0,"X","-")</f>
        <v>-</v>
      </c>
      <c r="K74" s="87"/>
      <c r="L74" s="88"/>
      <c r="O74" s="30" t="s">
        <v>394</v>
      </c>
      <c r="P74" s="30" t="s">
        <v>427</v>
      </c>
    </row>
    <row r="75" spans="1:16" s="30" customFormat="1" ht="14.85" customHeight="1" x14ac:dyDescent="0.3">
      <c r="A75" s="96"/>
      <c r="B75" s="247"/>
      <c r="C75" s="248"/>
      <c r="D75" s="248"/>
      <c r="E75" s="248"/>
      <c r="F75" s="62"/>
      <c r="G75" s="62"/>
      <c r="H75" s="62"/>
      <c r="I75" s="62"/>
      <c r="J75" s="87"/>
      <c r="K75" s="87"/>
      <c r="L75" s="88"/>
    </row>
    <row r="76" spans="1:16" s="30" customFormat="1" ht="14.85" customHeight="1" x14ac:dyDescent="0.3">
      <c r="A76" s="96"/>
      <c r="B76" s="236"/>
      <c r="C76" s="237"/>
      <c r="D76" s="237"/>
      <c r="E76" s="237"/>
      <c r="F76" s="647" t="str">
        <f>IF(Intro!$G$21="English",O76,P76)</f>
        <v>Export Sales - Discrete Plate and Cut-to-Length Plate from Coil</v>
      </c>
      <c r="G76" s="648"/>
      <c r="H76" s="648"/>
      <c r="I76" s="648"/>
      <c r="J76" s="649"/>
      <c r="K76" s="87"/>
      <c r="L76" s="88"/>
      <c r="O76" s="62" t="s">
        <v>425</v>
      </c>
      <c r="P76" s="62" t="s">
        <v>441</v>
      </c>
    </row>
    <row r="77" spans="1:16" s="30" customFormat="1" ht="14.85" customHeight="1" x14ac:dyDescent="0.3">
      <c r="A77" s="96"/>
      <c r="B77" s="249"/>
      <c r="C77" s="250"/>
      <c r="D77" s="250"/>
      <c r="E77" s="250"/>
      <c r="F77" s="650"/>
      <c r="G77" s="651"/>
      <c r="H77" s="651"/>
      <c r="I77" s="651"/>
      <c r="J77" s="652"/>
      <c r="K77" s="87"/>
      <c r="L77" s="88"/>
      <c r="O77" s="62"/>
      <c r="P77" s="62"/>
    </row>
    <row r="78" spans="1:16" s="30" customFormat="1" ht="14.85" customHeight="1" x14ac:dyDescent="0.3">
      <c r="A78" s="96"/>
      <c r="B78" s="644" t="str">
        <f>IF(Intro!$G$21="English",O78,P78)</f>
        <v>Export sales</v>
      </c>
      <c r="C78" s="645"/>
      <c r="D78" s="645"/>
      <c r="E78" s="646"/>
      <c r="F78" s="195" t="str">
        <f>IF(SUM('Invent | Stock'!G29:G30)&lt;&gt;0,"X","-")</f>
        <v>-</v>
      </c>
      <c r="G78" s="195" t="str">
        <f>IF(SUM('Invent | Stock'!H29:H30)&lt;&gt;0,"X","-")</f>
        <v>-</v>
      </c>
      <c r="H78" s="195" t="str">
        <f>IF(SUM('Invent | Stock'!I29:I30)&lt;&gt;0,"X","-")</f>
        <v>-</v>
      </c>
      <c r="I78" s="195" t="str">
        <f>IF(SUM('Invent | Stock'!J29:J30)&lt;&gt;0,"X","-")</f>
        <v>-</v>
      </c>
      <c r="J78" s="195" t="str">
        <f>IF(SUM('Invent | Stock'!K29:K30)&lt;&gt;0,"X","-")</f>
        <v>-</v>
      </c>
      <c r="K78" s="87"/>
      <c r="L78" s="88"/>
      <c r="O78" s="62" t="s">
        <v>258</v>
      </c>
      <c r="P78" s="62" t="s">
        <v>114</v>
      </c>
    </row>
    <row r="79" spans="1:16" ht="6" customHeight="1" x14ac:dyDescent="0.3">
      <c r="B79" s="110"/>
      <c r="C79" s="111"/>
      <c r="D79" s="111"/>
      <c r="E79" s="111"/>
      <c r="F79" s="111"/>
      <c r="G79" s="111"/>
      <c r="H79" s="111"/>
      <c r="I79" s="111"/>
      <c r="J79" s="111"/>
      <c r="K79" s="111"/>
      <c r="L79" s="112"/>
      <c r="M79" s="62"/>
    </row>
  </sheetData>
  <sheetProtection algorithmName="SHA-512" hashValue="sTJmqqodeNDgWxaH/ity5NUVVIcwRbdC11AP8R54SZ23yB7+3CCYakrXH/QN0WAGkEMHwcFmQVS59h+ZgpG4sw==" saltValue="6vBSuxUUJogXTminCYYrUA==" spinCount="100000" sheet="1" objects="1" scenarios="1" selectLockedCells="1"/>
  <mergeCells count="42">
    <mergeCell ref="F49:J49"/>
    <mergeCell ref="B14:I14"/>
    <mergeCell ref="B12:I13"/>
    <mergeCell ref="J12:J13"/>
    <mergeCell ref="B4:L4"/>
    <mergeCell ref="B5:L5"/>
    <mergeCell ref="B6:L6"/>
    <mergeCell ref="B9:L9"/>
    <mergeCell ref="B8:L8"/>
    <mergeCell ref="B15:I15"/>
    <mergeCell ref="B16:I16"/>
    <mergeCell ref="B17:I17"/>
    <mergeCell ref="B30:L30"/>
    <mergeCell ref="B19:J19"/>
    <mergeCell ref="B21:L28"/>
    <mergeCell ref="B32:L33"/>
    <mergeCell ref="B78:E78"/>
    <mergeCell ref="F67:J67"/>
    <mergeCell ref="B68:E68"/>
    <mergeCell ref="B69:E69"/>
    <mergeCell ref="B73:E73"/>
    <mergeCell ref="B74:E74"/>
    <mergeCell ref="F71:J72"/>
    <mergeCell ref="F76:J77"/>
    <mergeCell ref="B50:E50"/>
    <mergeCell ref="B51:E51"/>
    <mergeCell ref="F55:J55"/>
    <mergeCell ref="F56:J56"/>
    <mergeCell ref="F64:J66"/>
    <mergeCell ref="F53:F54"/>
    <mergeCell ref="G53:G54"/>
    <mergeCell ref="H53:H54"/>
    <mergeCell ref="I53:I54"/>
    <mergeCell ref="J53:J54"/>
    <mergeCell ref="F46:J48"/>
    <mergeCell ref="F35:F36"/>
    <mergeCell ref="G35:G36"/>
    <mergeCell ref="H35:H36"/>
    <mergeCell ref="I35:I36"/>
    <mergeCell ref="J35:J36"/>
    <mergeCell ref="F37:J37"/>
    <mergeCell ref="F38:J38"/>
  </mergeCells>
  <dataValidations disablePrompts="1"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1:B26" xr:uid="{5581C513-4446-475E-B4BD-D7F497FC6281}">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A730927-405D-4011-AA80-2EE71C4FE207}">
          <x14:formula1>
            <xm:f>Variables!$D$39:$D$40</xm:f>
          </x14:formula1>
          <xm:sqref>J12 J14:J17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3">
    <tabColor rgb="FF00B0F0"/>
    <pageSetUpPr fitToPage="1"/>
  </sheetPr>
  <dimension ref="A1:R131"/>
  <sheetViews>
    <sheetView showGridLines="0" tabSelected="1" zoomScaleNormal="100" workbookViewId="0">
      <selection activeCell="G21" sqref="G21:G22"/>
    </sheetView>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22" width="8.88671875" style="62" customWidth="1"/>
    <col min="23" max="23" width="9.44140625" style="62" customWidth="1"/>
    <col min="24" max="16384" width="9.44140625" style="62"/>
  </cols>
  <sheetData>
    <row r="1" spans="1:16" x14ac:dyDescent="0.3">
      <c r="O1" s="62" t="s">
        <v>312</v>
      </c>
      <c r="P1" s="62" t="s">
        <v>312</v>
      </c>
    </row>
    <row r="2" spans="1:16" x14ac:dyDescent="0.3">
      <c r="B2" s="11" t="s">
        <v>44</v>
      </c>
      <c r="C2" s="11"/>
      <c r="O2" s="160" t="s">
        <v>68</v>
      </c>
      <c r="P2" s="160" t="s">
        <v>81</v>
      </c>
    </row>
    <row r="3" spans="1:16" x14ac:dyDescent="0.3">
      <c r="B3" s="13"/>
      <c r="C3" s="13"/>
      <c r="O3" s="2"/>
      <c r="P3" s="2"/>
    </row>
    <row r="4" spans="1:16" s="2" customFormat="1" x14ac:dyDescent="0.3">
      <c r="A4" s="4"/>
      <c r="B4" s="462" t="s">
        <v>202</v>
      </c>
      <c r="C4" s="462"/>
      <c r="D4" s="462"/>
      <c r="E4" s="462"/>
      <c r="F4" s="462"/>
      <c r="G4" s="462"/>
      <c r="H4" s="462"/>
      <c r="I4" s="462"/>
      <c r="J4" s="462"/>
      <c r="K4" s="462"/>
      <c r="L4" s="462"/>
      <c r="M4" s="23"/>
      <c r="N4" s="23"/>
      <c r="O4" s="21"/>
      <c r="P4" s="21"/>
    </row>
    <row r="5" spans="1:16" s="2" customFormat="1" x14ac:dyDescent="0.3">
      <c r="A5" s="4"/>
      <c r="B5" s="462" t="str">
        <f>Variables!B2</f>
        <v>RR-2025-007</v>
      </c>
      <c r="C5" s="462"/>
      <c r="D5" s="462"/>
      <c r="E5" s="462"/>
      <c r="F5" s="462"/>
      <c r="G5" s="462"/>
      <c r="H5" s="462"/>
      <c r="I5" s="462"/>
      <c r="J5" s="462"/>
      <c r="K5" s="462"/>
      <c r="L5" s="462"/>
      <c r="M5" s="23"/>
      <c r="N5" s="23"/>
      <c r="O5" s="21"/>
      <c r="P5" s="21"/>
    </row>
    <row r="6" spans="1:16" s="6" customFormat="1" x14ac:dyDescent="0.3">
      <c r="A6" s="4"/>
      <c r="B6" s="462" t="str">
        <f>UPPER(Variables!B3&amp;" | "&amp;Variables!C3)</f>
        <v>HEAVY PLATE | TÔLES FORTES</v>
      </c>
      <c r="C6" s="462"/>
      <c r="D6" s="462"/>
      <c r="E6" s="462"/>
      <c r="F6" s="462"/>
      <c r="G6" s="462"/>
      <c r="H6" s="462"/>
      <c r="I6" s="462"/>
      <c r="J6" s="462"/>
      <c r="K6" s="462"/>
      <c r="L6" s="462"/>
      <c r="M6" s="21"/>
      <c r="N6" s="21"/>
      <c r="O6" s="16"/>
      <c r="P6" s="16"/>
    </row>
    <row r="7" spans="1:16" s="6" customFormat="1" x14ac:dyDescent="0.3">
      <c r="A7" s="4"/>
      <c r="B7" s="15"/>
      <c r="C7" s="15"/>
      <c r="D7" s="3"/>
      <c r="E7" s="3"/>
      <c r="F7" s="3"/>
      <c r="G7" s="3"/>
      <c r="H7" s="3"/>
      <c r="I7" s="3"/>
      <c r="J7" s="3"/>
      <c r="K7" s="3"/>
      <c r="L7" s="3"/>
      <c r="O7" s="16"/>
      <c r="P7" s="16"/>
    </row>
    <row r="8" spans="1:16" s="2" customFormat="1" x14ac:dyDescent="0.3">
      <c r="A8" s="4"/>
      <c r="B8" s="432" t="s">
        <v>203</v>
      </c>
      <c r="C8" s="391"/>
      <c r="D8" s="391"/>
      <c r="E8" s="391"/>
      <c r="F8" s="391"/>
      <c r="G8" s="391"/>
      <c r="H8" s="391"/>
      <c r="I8" s="391"/>
      <c r="J8" s="391"/>
      <c r="K8" s="391"/>
      <c r="L8" s="392"/>
      <c r="M8" s="23"/>
      <c r="N8" s="23"/>
      <c r="O8" s="21"/>
      <c r="P8" s="21"/>
    </row>
    <row r="9" spans="1:16" x14ac:dyDescent="0.3">
      <c r="B9" s="17"/>
      <c r="C9" s="28"/>
      <c r="D9" s="29"/>
      <c r="E9" s="29"/>
      <c r="F9" s="29"/>
      <c r="G9" s="29"/>
      <c r="H9" s="29"/>
      <c r="I9" s="29"/>
      <c r="J9" s="29"/>
      <c r="K9" s="29"/>
      <c r="L9" s="18"/>
      <c r="M9" s="62"/>
      <c r="O9" s="439" t="s">
        <v>306</v>
      </c>
      <c r="P9" s="439"/>
    </row>
    <row r="10" spans="1:16" x14ac:dyDescent="0.3">
      <c r="B10" s="371"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heavy plate (as defined below) originating in or exported from Chinese Taipei and Germany. Your firm's knowledge and experience would aid the Tribunal in the proper conduct of its inquiry by helping it better understand the Canadian market for heavy plate. The Tribunal therefore requests a response to this questionnaire from your firm.</v>
      </c>
      <c r="C10" s="372"/>
      <c r="D10" s="372"/>
      <c r="E10" s="372"/>
      <c r="F10" s="372"/>
      <c r="G10" s="83"/>
      <c r="H10" s="463"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entreprise aideraient le Tribunal à mener correctement son enquête en lui permettant de mieux comprendre le marché canadien de tôles fortes. Le Tribunal demande donc à votre entreprise de répondre à ce questionnaire.</v>
      </c>
      <c r="I10" s="463"/>
      <c r="J10" s="463"/>
      <c r="K10" s="463"/>
      <c r="L10" s="464"/>
      <c r="M10" s="62"/>
      <c r="O10" s="439"/>
      <c r="P10" s="439"/>
    </row>
    <row r="11" spans="1:16" x14ac:dyDescent="0.3">
      <c r="B11" s="371"/>
      <c r="C11" s="372"/>
      <c r="D11" s="372"/>
      <c r="E11" s="372"/>
      <c r="F11" s="372"/>
      <c r="G11" s="83"/>
      <c r="H11" s="463"/>
      <c r="I11" s="463"/>
      <c r="J11" s="463"/>
      <c r="K11" s="463"/>
      <c r="L11" s="464"/>
      <c r="M11" s="62"/>
      <c r="O11" s="439"/>
      <c r="P11" s="439"/>
    </row>
    <row r="12" spans="1:16" x14ac:dyDescent="0.3">
      <c r="B12" s="371"/>
      <c r="C12" s="372"/>
      <c r="D12" s="372"/>
      <c r="E12" s="372"/>
      <c r="F12" s="372"/>
      <c r="G12" s="83"/>
      <c r="H12" s="463"/>
      <c r="I12" s="463"/>
      <c r="J12" s="463"/>
      <c r="K12" s="463"/>
      <c r="L12" s="464"/>
      <c r="M12" s="62"/>
      <c r="O12" s="439"/>
      <c r="P12" s="439"/>
    </row>
    <row r="13" spans="1:16" x14ac:dyDescent="0.3">
      <c r="B13" s="371"/>
      <c r="C13" s="372"/>
      <c r="D13" s="372"/>
      <c r="E13" s="372"/>
      <c r="F13" s="372"/>
      <c r="G13" s="83"/>
      <c r="H13" s="463"/>
      <c r="I13" s="463"/>
      <c r="J13" s="463"/>
      <c r="K13" s="463"/>
      <c r="L13" s="464"/>
      <c r="M13" s="62"/>
      <c r="O13" s="439"/>
      <c r="P13" s="439"/>
    </row>
    <row r="14" spans="1:16" x14ac:dyDescent="0.3">
      <c r="B14" s="371"/>
      <c r="C14" s="372"/>
      <c r="D14" s="372"/>
      <c r="E14" s="372"/>
      <c r="F14" s="372"/>
      <c r="G14" s="83"/>
      <c r="H14" s="463"/>
      <c r="I14" s="463"/>
      <c r="J14" s="463"/>
      <c r="K14" s="463"/>
      <c r="L14" s="464"/>
      <c r="M14" s="62"/>
      <c r="O14" s="439"/>
      <c r="P14" s="439"/>
    </row>
    <row r="15" spans="1:16" x14ac:dyDescent="0.3">
      <c r="B15" s="371"/>
      <c r="C15" s="372"/>
      <c r="D15" s="372"/>
      <c r="E15" s="372"/>
      <c r="F15" s="372"/>
      <c r="G15" s="83"/>
      <c r="H15" s="463"/>
      <c r="I15" s="463"/>
      <c r="J15" s="463"/>
      <c r="K15" s="463"/>
      <c r="L15" s="464"/>
      <c r="M15" s="62"/>
      <c r="O15" s="439"/>
      <c r="P15" s="439"/>
    </row>
    <row r="16" spans="1:16" x14ac:dyDescent="0.3">
      <c r="B16" s="371"/>
      <c r="C16" s="372"/>
      <c r="D16" s="372"/>
      <c r="E16" s="372"/>
      <c r="F16" s="372"/>
      <c r="G16" s="83"/>
      <c r="H16" s="463"/>
      <c r="I16" s="463"/>
      <c r="J16" s="463"/>
      <c r="K16" s="463"/>
      <c r="L16" s="464"/>
      <c r="M16" s="62"/>
      <c r="O16" s="439"/>
      <c r="P16" s="439"/>
    </row>
    <row r="17" spans="1:16" x14ac:dyDescent="0.3">
      <c r="B17" s="110"/>
      <c r="C17" s="111"/>
      <c r="D17" s="111"/>
      <c r="E17" s="111"/>
      <c r="F17" s="111"/>
      <c r="G17" s="111"/>
      <c r="H17" s="111"/>
      <c r="I17" s="111"/>
      <c r="J17" s="111"/>
      <c r="K17" s="111"/>
      <c r="L17" s="112"/>
      <c r="M17" s="62"/>
      <c r="O17" s="439"/>
      <c r="P17" s="439"/>
    </row>
    <row r="18" spans="1:16" s="6" customFormat="1" x14ac:dyDescent="0.3">
      <c r="A18" s="4"/>
      <c r="B18" s="15"/>
      <c r="C18" s="15"/>
      <c r="D18" s="3"/>
      <c r="E18" s="3"/>
      <c r="F18" s="3"/>
      <c r="G18" s="3"/>
      <c r="H18" s="3"/>
      <c r="I18" s="3"/>
      <c r="J18" s="3"/>
      <c r="K18" s="3"/>
      <c r="L18" s="3"/>
      <c r="O18" s="16"/>
      <c r="P18" s="16"/>
    </row>
    <row r="19" spans="1:16" s="2" customFormat="1" x14ac:dyDescent="0.3">
      <c r="A19" s="4"/>
      <c r="B19" s="374" t="s">
        <v>204</v>
      </c>
      <c r="C19" s="375"/>
      <c r="D19" s="375"/>
      <c r="E19" s="375"/>
      <c r="F19" s="375"/>
      <c r="G19" s="375"/>
      <c r="H19" s="375"/>
      <c r="I19" s="375"/>
      <c r="J19" s="375"/>
      <c r="K19" s="375"/>
      <c r="L19" s="376"/>
      <c r="M19" s="23"/>
      <c r="N19" s="23"/>
      <c r="O19" s="21"/>
      <c r="P19" s="21"/>
    </row>
    <row r="20" spans="1:16" x14ac:dyDescent="0.3">
      <c r="B20" s="17"/>
      <c r="C20" s="28"/>
      <c r="D20" s="29"/>
      <c r="E20" s="29"/>
      <c r="F20" s="29"/>
      <c r="G20" s="29"/>
      <c r="H20" s="29"/>
      <c r="I20" s="29"/>
      <c r="J20" s="29"/>
      <c r="K20" s="29"/>
      <c r="L20" s="18"/>
      <c r="M20" s="62"/>
    </row>
    <row r="21" spans="1:16" x14ac:dyDescent="0.3">
      <c r="B21" s="456" t="s">
        <v>82</v>
      </c>
      <c r="C21" s="457"/>
      <c r="D21" s="457"/>
      <c r="E21" s="457"/>
      <c r="F21" s="457"/>
      <c r="G21" s="458" t="s">
        <v>68</v>
      </c>
      <c r="H21" s="460" t="s">
        <v>151</v>
      </c>
      <c r="I21" s="460"/>
      <c r="J21" s="460"/>
      <c r="K21" s="460"/>
      <c r="L21" s="461"/>
      <c r="M21" s="62"/>
      <c r="O21" s="19"/>
    </row>
    <row r="22" spans="1:16" x14ac:dyDescent="0.3">
      <c r="B22" s="456"/>
      <c r="C22" s="457"/>
      <c r="D22" s="457"/>
      <c r="E22" s="457"/>
      <c r="F22" s="457"/>
      <c r="G22" s="459"/>
      <c r="H22" s="460"/>
      <c r="I22" s="460"/>
      <c r="J22" s="460"/>
      <c r="K22" s="460"/>
      <c r="L22" s="461"/>
      <c r="M22" s="62"/>
      <c r="O22" s="19"/>
    </row>
    <row r="23" spans="1:16" x14ac:dyDescent="0.3">
      <c r="B23" s="110"/>
      <c r="C23" s="111"/>
      <c r="D23" s="111"/>
      <c r="E23" s="111"/>
      <c r="F23" s="111"/>
      <c r="G23" s="111"/>
      <c r="H23" s="111"/>
      <c r="I23" s="111"/>
      <c r="J23" s="111"/>
      <c r="K23" s="111"/>
      <c r="L23" s="112"/>
      <c r="M23" s="62"/>
    </row>
    <row r="24" spans="1:16" s="6" customFormat="1" x14ac:dyDescent="0.3">
      <c r="A24" s="4"/>
      <c r="B24" s="15"/>
      <c r="C24" s="15"/>
      <c r="D24" s="3"/>
      <c r="E24" s="3"/>
      <c r="F24" s="3"/>
      <c r="G24" s="3"/>
      <c r="H24" s="3"/>
      <c r="I24" s="3"/>
      <c r="J24" s="3"/>
      <c r="K24" s="3"/>
      <c r="L24" s="3"/>
      <c r="O24" s="16"/>
      <c r="P24" s="16"/>
    </row>
    <row r="25" spans="1:16" s="2" customFormat="1" x14ac:dyDescent="0.3">
      <c r="A25" s="4"/>
      <c r="B25" s="432" t="str">
        <f>IF(Intro!$G$21="English",O25,P25)</f>
        <v>DEFINITION OF "THE GOODS"</v>
      </c>
      <c r="C25" s="391" t="str">
        <f>UPPER(IF(Intro!$G$21="English",P25,Q25))</f>
        <v>LA DÉFINITION "DES MARCHANDISES"</v>
      </c>
      <c r="D25" s="391" t="str">
        <f>UPPER(IF(Intro!$G$21="English",Q25,R25))</f>
        <v/>
      </c>
      <c r="E25" s="391" t="str">
        <f>UPPER(IF(Intro!$G$21="English",R25,S25))</f>
        <v/>
      </c>
      <c r="F25" s="391" t="str">
        <f>UPPER(IF(Intro!$G$21="English",S25,T25))</f>
        <v/>
      </c>
      <c r="G25" s="391"/>
      <c r="H25" s="391" t="str">
        <f>UPPER(IF(Intro!$G$21="English",T25,U25))</f>
        <v/>
      </c>
      <c r="I25" s="391" t="str">
        <f>UPPER(IF(Intro!$G$21="English",U25,V25))</f>
        <v/>
      </c>
      <c r="J25" s="391" t="str">
        <f>UPPER(IF(Intro!$G$21="English",V25,W25))</f>
        <v/>
      </c>
      <c r="K25" s="391" t="str">
        <f>UPPER(IF(Intro!$G$21="English",W25,X25))</f>
        <v/>
      </c>
      <c r="L25" s="392" t="str">
        <f>UPPER(IF(Intro!$G$21="English",X25,Y25))</f>
        <v/>
      </c>
      <c r="M25" s="6"/>
      <c r="N25" s="23"/>
      <c r="O25" s="21" t="s">
        <v>220</v>
      </c>
      <c r="P25" s="21" t="s">
        <v>221</v>
      </c>
    </row>
    <row r="26" spans="1:16" x14ac:dyDescent="0.3">
      <c r="B26" s="17"/>
      <c r="C26" s="28"/>
      <c r="D26" s="29"/>
      <c r="E26" s="29"/>
      <c r="F26" s="29"/>
      <c r="G26" s="29"/>
      <c r="H26" s="29"/>
      <c r="I26" s="29"/>
      <c r="J26" s="29"/>
      <c r="K26" s="29"/>
      <c r="L26" s="18"/>
      <c r="M26" s="62"/>
    </row>
    <row r="27" spans="1:16" x14ac:dyDescent="0.3">
      <c r="B27" s="371" t="str">
        <f>IF(Intro!$G$21="English",O27,P27)</f>
        <v>References to "the goods" in this questionnaire refer to:</v>
      </c>
      <c r="C27" s="372"/>
      <c r="D27" s="372"/>
      <c r="E27" s="372"/>
      <c r="F27" s="372"/>
      <c r="G27" s="372"/>
      <c r="H27" s="372"/>
      <c r="I27" s="372"/>
      <c r="J27" s="372"/>
      <c r="K27" s="372"/>
      <c r="L27" s="373"/>
      <c r="M27" s="62"/>
      <c r="O27" s="62" t="s">
        <v>118</v>
      </c>
      <c r="P27" s="62" t="s">
        <v>119</v>
      </c>
    </row>
    <row r="28" spans="1:16" x14ac:dyDescent="0.3">
      <c r="B28" s="78"/>
      <c r="C28" s="79"/>
      <c r="D28" s="79"/>
      <c r="E28" s="79"/>
      <c r="F28" s="79"/>
      <c r="G28" s="79"/>
      <c r="H28" s="79"/>
      <c r="I28" s="79"/>
      <c r="J28" s="79"/>
      <c r="K28" s="79"/>
      <c r="L28" s="80"/>
      <c r="M28" s="62"/>
    </row>
    <row r="29" spans="1:16" x14ac:dyDescent="0.3">
      <c r="B29" s="70"/>
      <c r="C29" s="440" t="str">
        <f>IF(Intro!$G$21="English",Variables!B16,Variables!C16)</f>
        <v>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v>
      </c>
      <c r="D29" s="441"/>
      <c r="E29" s="441"/>
      <c r="F29" s="441"/>
      <c r="G29" s="441"/>
      <c r="H29" s="441"/>
      <c r="I29" s="441"/>
      <c r="J29" s="441"/>
      <c r="K29" s="442"/>
      <c r="L29" s="84"/>
      <c r="M29" s="62"/>
    </row>
    <row r="30" spans="1:16" x14ac:dyDescent="0.3">
      <c r="B30" s="70"/>
      <c r="C30" s="443"/>
      <c r="D30" s="444"/>
      <c r="E30" s="444"/>
      <c r="F30" s="444"/>
      <c r="G30" s="444"/>
      <c r="H30" s="444"/>
      <c r="I30" s="444"/>
      <c r="J30" s="444"/>
      <c r="K30" s="445"/>
      <c r="L30" s="84"/>
      <c r="M30" s="62"/>
    </row>
    <row r="31" spans="1:16" x14ac:dyDescent="0.3">
      <c r="B31" s="70"/>
      <c r="C31" s="443"/>
      <c r="D31" s="444"/>
      <c r="E31" s="444"/>
      <c r="F31" s="444"/>
      <c r="G31" s="444"/>
      <c r="H31" s="444"/>
      <c r="I31" s="444"/>
      <c r="J31" s="444"/>
      <c r="K31" s="445"/>
      <c r="L31" s="84"/>
      <c r="M31" s="62"/>
    </row>
    <row r="32" spans="1:16" x14ac:dyDescent="0.3">
      <c r="B32" s="70"/>
      <c r="C32" s="443"/>
      <c r="D32" s="444"/>
      <c r="E32" s="444"/>
      <c r="F32" s="444"/>
      <c r="G32" s="444"/>
      <c r="H32" s="444"/>
      <c r="I32" s="444"/>
      <c r="J32" s="444"/>
      <c r="K32" s="445"/>
      <c r="L32" s="253"/>
      <c r="M32" s="62"/>
    </row>
    <row r="33" spans="1:16" x14ac:dyDescent="0.3">
      <c r="B33" s="70"/>
      <c r="C33" s="443"/>
      <c r="D33" s="444"/>
      <c r="E33" s="444"/>
      <c r="F33" s="444"/>
      <c r="G33" s="444"/>
      <c r="H33" s="444"/>
      <c r="I33" s="444"/>
      <c r="J33" s="444"/>
      <c r="K33" s="445"/>
      <c r="L33" s="253"/>
      <c r="M33" s="62"/>
    </row>
    <row r="34" spans="1:16" x14ac:dyDescent="0.3">
      <c r="B34" s="70"/>
      <c r="C34" s="443"/>
      <c r="D34" s="444"/>
      <c r="E34" s="444"/>
      <c r="F34" s="444"/>
      <c r="G34" s="444"/>
      <c r="H34" s="444"/>
      <c r="I34" s="444"/>
      <c r="J34" s="444"/>
      <c r="K34" s="445"/>
      <c r="L34" s="253"/>
      <c r="M34" s="62"/>
    </row>
    <row r="35" spans="1:16" x14ac:dyDescent="0.3">
      <c r="B35" s="70"/>
      <c r="C35" s="443"/>
      <c r="D35" s="444"/>
      <c r="E35" s="444"/>
      <c r="F35" s="444"/>
      <c r="G35" s="444"/>
      <c r="H35" s="444"/>
      <c r="I35" s="444"/>
      <c r="J35" s="444"/>
      <c r="K35" s="445"/>
      <c r="L35" s="253"/>
      <c r="M35" s="62"/>
    </row>
    <row r="36" spans="1:16" x14ac:dyDescent="0.3">
      <c r="B36" s="70"/>
      <c r="C36" s="443"/>
      <c r="D36" s="444"/>
      <c r="E36" s="444"/>
      <c r="F36" s="444"/>
      <c r="G36" s="444"/>
      <c r="H36" s="444"/>
      <c r="I36" s="444"/>
      <c r="J36" s="444"/>
      <c r="K36" s="445"/>
      <c r="L36" s="253"/>
      <c r="M36" s="62"/>
    </row>
    <row r="37" spans="1:16" x14ac:dyDescent="0.3">
      <c r="B37" s="70"/>
      <c r="C37" s="443"/>
      <c r="D37" s="444"/>
      <c r="E37" s="444"/>
      <c r="F37" s="444"/>
      <c r="G37" s="444"/>
      <c r="H37" s="444"/>
      <c r="I37" s="444"/>
      <c r="J37" s="444"/>
      <c r="K37" s="445"/>
      <c r="L37" s="84"/>
      <c r="M37" s="62"/>
    </row>
    <row r="38" spans="1:16" x14ac:dyDescent="0.3">
      <c r="B38" s="70"/>
      <c r="C38" s="443"/>
      <c r="D38" s="444"/>
      <c r="E38" s="444"/>
      <c r="F38" s="444"/>
      <c r="G38" s="444"/>
      <c r="H38" s="444"/>
      <c r="I38" s="444"/>
      <c r="J38" s="444"/>
      <c r="K38" s="445"/>
      <c r="L38" s="253"/>
      <c r="M38" s="62"/>
    </row>
    <row r="39" spans="1:16" x14ac:dyDescent="0.3">
      <c r="B39" s="70"/>
      <c r="C39" s="443"/>
      <c r="D39" s="444"/>
      <c r="E39" s="444"/>
      <c r="F39" s="444"/>
      <c r="G39" s="444"/>
      <c r="H39" s="444"/>
      <c r="I39" s="444"/>
      <c r="J39" s="444"/>
      <c r="K39" s="445"/>
      <c r="L39" s="84"/>
      <c r="M39" s="62"/>
    </row>
    <row r="40" spans="1:16" ht="14.4" customHeight="1" x14ac:dyDescent="0.3">
      <c r="B40" s="70"/>
      <c r="C40" s="446"/>
      <c r="D40" s="447"/>
      <c r="E40" s="447"/>
      <c r="F40" s="447"/>
      <c r="G40" s="447"/>
      <c r="H40" s="447"/>
      <c r="I40" s="447"/>
      <c r="J40" s="447"/>
      <c r="K40" s="448"/>
      <c r="L40" s="84"/>
      <c r="M40" s="62"/>
    </row>
    <row r="41" spans="1:16" x14ac:dyDescent="0.3">
      <c r="B41" s="78"/>
      <c r="C41" s="79"/>
      <c r="D41" s="79"/>
      <c r="E41" s="79"/>
      <c r="F41" s="79"/>
      <c r="G41" s="79"/>
      <c r="H41" s="79"/>
      <c r="I41" s="79"/>
      <c r="J41" s="79"/>
      <c r="K41" s="79"/>
      <c r="L41" s="80"/>
      <c r="M41" s="62"/>
    </row>
    <row r="42" spans="1:16" x14ac:dyDescent="0.3">
      <c r="B42" s="368" t="str">
        <f>IF(Intro!$G$21="English",O42,P42)</f>
        <v>For additional details, view the "Info" tab.</v>
      </c>
      <c r="C42" s="369"/>
      <c r="D42" s="369"/>
      <c r="E42" s="369"/>
      <c r="F42" s="369"/>
      <c r="G42" s="369"/>
      <c r="H42" s="369"/>
      <c r="I42" s="369"/>
      <c r="J42" s="369"/>
      <c r="K42" s="369"/>
      <c r="L42" s="370"/>
      <c r="M42" s="62"/>
      <c r="O42" s="62" t="s">
        <v>389</v>
      </c>
      <c r="P42" s="62" t="s">
        <v>116</v>
      </c>
    </row>
    <row r="43" spans="1:16" x14ac:dyDescent="0.3">
      <c r="B43" s="215"/>
      <c r="C43" s="216"/>
      <c r="D43" s="216"/>
      <c r="E43" s="216"/>
      <c r="F43" s="216"/>
      <c r="G43" s="216"/>
      <c r="H43" s="216"/>
      <c r="I43" s="216"/>
      <c r="J43" s="216"/>
      <c r="K43" s="216"/>
      <c r="L43" s="217"/>
      <c r="M43" s="62"/>
    </row>
    <row r="44" spans="1:16" x14ac:dyDescent="0.3">
      <c r="B44" s="368" t="str">
        <f>IF(Intro!$G$21="English",O44,P44)</f>
        <v>For additional product exclusions, view the "Exclusions" tab.</v>
      </c>
      <c r="C44" s="369"/>
      <c r="D44" s="369"/>
      <c r="E44" s="369"/>
      <c r="F44" s="369"/>
      <c r="G44" s="369"/>
      <c r="H44" s="369"/>
      <c r="I44" s="369"/>
      <c r="J44" s="369"/>
      <c r="K44" s="369"/>
      <c r="L44" s="370"/>
      <c r="M44" s="62"/>
      <c r="O44" s="62" t="s">
        <v>417</v>
      </c>
      <c r="P44" s="62" t="s">
        <v>437</v>
      </c>
    </row>
    <row r="45" spans="1:16" x14ac:dyDescent="0.3">
      <c r="B45" s="110"/>
      <c r="C45" s="111"/>
      <c r="D45" s="111"/>
      <c r="E45" s="111"/>
      <c r="F45" s="111"/>
      <c r="G45" s="111"/>
      <c r="H45" s="111"/>
      <c r="I45" s="111"/>
      <c r="J45" s="111"/>
      <c r="K45" s="111"/>
      <c r="L45" s="112"/>
      <c r="M45" s="62"/>
    </row>
    <row r="46" spans="1:16" s="6" customFormat="1" x14ac:dyDescent="0.3">
      <c r="A46" s="4"/>
      <c r="B46" s="15"/>
      <c r="C46" s="15"/>
      <c r="D46" s="3"/>
      <c r="E46" s="3"/>
      <c r="F46" s="3"/>
      <c r="G46" s="3"/>
      <c r="H46" s="3"/>
      <c r="I46" s="3"/>
      <c r="J46" s="3"/>
      <c r="K46" s="3"/>
      <c r="L46" s="3"/>
      <c r="O46" s="16"/>
      <c r="P46" s="16"/>
    </row>
    <row r="47" spans="1:16" s="2" customFormat="1" x14ac:dyDescent="0.3">
      <c r="A47" s="4"/>
      <c r="B47" s="432" t="str">
        <f>IF(Intro!$G$21="English",O47,P47)</f>
        <v>DO YOU NEED TO COMPLETE THIS QUESTIONNAIRE?</v>
      </c>
      <c r="C47" s="391"/>
      <c r="D47" s="391"/>
      <c r="E47" s="391"/>
      <c r="F47" s="391"/>
      <c r="G47" s="391"/>
      <c r="H47" s="391"/>
      <c r="I47" s="391"/>
      <c r="J47" s="391"/>
      <c r="K47" s="391"/>
      <c r="L47" s="392"/>
      <c r="M47" s="37"/>
      <c r="N47" s="38"/>
      <c r="O47" s="9" t="s">
        <v>208</v>
      </c>
      <c r="P47" s="9" t="s">
        <v>292</v>
      </c>
    </row>
    <row r="48" spans="1:16" x14ac:dyDescent="0.3">
      <c r="B48" s="17"/>
      <c r="C48" s="28"/>
      <c r="D48" s="29"/>
      <c r="E48" s="29"/>
      <c r="F48" s="29"/>
      <c r="G48" s="29"/>
      <c r="H48" s="29"/>
      <c r="I48" s="29"/>
      <c r="J48" s="29"/>
      <c r="K48" s="29"/>
      <c r="L48" s="29"/>
      <c r="M48" s="39"/>
      <c r="N48" s="61"/>
    </row>
    <row r="49" spans="2:18" x14ac:dyDescent="0.3">
      <c r="B49" s="380" t="str">
        <f>IF(Intro!$G$21="English",O49,P49)</f>
        <v>Has your firm imported the goods as the importer of record from any country since January 1, 2023?</v>
      </c>
      <c r="C49" s="381"/>
      <c r="D49" s="413"/>
      <c r="E49" s="413"/>
      <c r="F49" s="414"/>
      <c r="G49" s="414"/>
      <c r="H49" s="414"/>
      <c r="I49" s="414"/>
      <c r="J49" s="414"/>
      <c r="K49" s="414"/>
      <c r="L49" s="415"/>
      <c r="M49" s="39"/>
      <c r="N49" s="61"/>
      <c r="O49" s="19" t="str">
        <f>"Has your firm imported the goods as the importer of record from any country since January 1, "&amp;Variables!B6&amp;"?"</f>
        <v>Has your firm imported the goods as the importer of record from any country since January 1, 2023?</v>
      </c>
      <c r="P49" s="19" t="str">
        <f>"Votre entreprise a-t-elle importé des marchandises en tant qu'importateur officiel de n'importe quel pays depuis le 1er janvier "&amp;Variables!C6 &amp;"?"</f>
        <v>Votre entreprise a-t-elle importé des marchandises en tant qu'importateur officiel de n'importe quel pays depuis le 1er janvier 2023?</v>
      </c>
    </row>
    <row r="50" spans="2:18" x14ac:dyDescent="0.3">
      <c r="B50" s="76"/>
      <c r="C50" s="77"/>
      <c r="D50" s="121"/>
      <c r="E50" s="121"/>
      <c r="F50" s="74"/>
      <c r="G50" s="74"/>
      <c r="H50" s="74"/>
      <c r="I50" s="74"/>
      <c r="J50" s="74"/>
      <c r="K50" s="74"/>
      <c r="L50" s="122"/>
      <c r="M50" s="61"/>
      <c r="N50" s="61"/>
      <c r="O50" s="62" t="s">
        <v>132</v>
      </c>
      <c r="P50" s="62" t="s">
        <v>133</v>
      </c>
    </row>
    <row r="51" spans="2:18" x14ac:dyDescent="0.3">
      <c r="B51" s="395" t="str">
        <f>IF(Intro!$G$21="English",O50,P50)</f>
        <v>Select Yes or No</v>
      </c>
      <c r="C51" s="396"/>
      <c r="D51" s="393"/>
      <c r="E51" s="449" t="str">
        <f>IF(D51="Yes",O51,IF(D51="Oui",P51,IF(D51="No",O52,IF(D51="Non",P52,""))))</f>
        <v/>
      </c>
      <c r="F51" s="449"/>
      <c r="G51" s="449"/>
      <c r="H51" s="449"/>
      <c r="I51" s="449"/>
      <c r="J51" s="449"/>
      <c r="K51" s="449"/>
      <c r="L51" s="122"/>
      <c r="M51" s="62"/>
      <c r="O51" s="62" t="str">
        <f>"Complete all tabs in this questionnaire and submit it by "&amp;Variables!B11&amp;"."</f>
        <v>Complete all tabs in this questionnaire and submit it by June 26, 2026.</v>
      </c>
      <c r="P51" s="62" t="str">
        <f>"Remplissez tous les onglets de ce questionnaire et soumettez-le avant le "&amp;Variables!C11&amp;"."</f>
        <v>Remplissez tous les onglets de ce questionnaire et soumettez-le avant le 26 juin 2026.</v>
      </c>
    </row>
    <row r="52" spans="2:18" x14ac:dyDescent="0.3">
      <c r="B52" s="395"/>
      <c r="C52" s="396"/>
      <c r="D52" s="394"/>
      <c r="E52" s="449"/>
      <c r="F52" s="449"/>
      <c r="G52" s="449"/>
      <c r="H52" s="449"/>
      <c r="I52" s="449"/>
      <c r="J52" s="449"/>
      <c r="K52" s="449"/>
      <c r="L52" s="122"/>
      <c r="M52" s="62"/>
      <c r="O52" s="62" t="str">
        <f>"Complete this tab only and submit it by "&amp;Variables!B11&amp;"."</f>
        <v>Complete this tab only and submit it by June 26, 2026.</v>
      </c>
      <c r="P52" s="62" t="str">
        <f>"Remplissez cet onglet uniquement et soumettez-le avant le "&amp;Variables!C11&amp;"."</f>
        <v>Remplissez cet onglet uniquement et soumettez-le avant le 26 juin 2026.</v>
      </c>
    </row>
    <row r="53" spans="2:18" x14ac:dyDescent="0.3">
      <c r="B53" s="70"/>
      <c r="C53" s="114"/>
      <c r="D53" s="114"/>
      <c r="E53" s="114"/>
      <c r="F53" s="114"/>
      <c r="G53" s="114"/>
      <c r="H53" s="114"/>
      <c r="I53" s="114"/>
      <c r="J53" s="114"/>
      <c r="K53" s="114"/>
      <c r="L53" s="115"/>
      <c r="M53" s="62"/>
      <c r="Q53" s="32"/>
      <c r="R53" s="32"/>
    </row>
    <row r="54" spans="2:18" x14ac:dyDescent="0.3">
      <c r="B54" s="386" t="str">
        <f>IF(Intro!$G$21="English",O54,P54)</f>
        <v>If no, explain why import data indicates that you imported during this period.</v>
      </c>
      <c r="C54" s="387"/>
      <c r="D54" s="387"/>
      <c r="E54" s="387"/>
      <c r="F54" s="388"/>
      <c r="G54" s="388"/>
      <c r="H54" s="388"/>
      <c r="I54" s="388"/>
      <c r="J54" s="388"/>
      <c r="K54" s="388"/>
      <c r="L54" s="389"/>
      <c r="M54" s="62"/>
      <c r="O54" s="61" t="s">
        <v>288</v>
      </c>
      <c r="P54" s="62" t="s">
        <v>289</v>
      </c>
    </row>
    <row r="55" spans="2:18" x14ac:dyDescent="0.3">
      <c r="B55" s="70"/>
      <c r="C55" s="61"/>
      <c r="D55" s="61"/>
      <c r="E55" s="61"/>
      <c r="F55" s="62"/>
      <c r="G55" s="62"/>
      <c r="H55" s="62"/>
      <c r="I55" s="62"/>
      <c r="J55" s="62"/>
      <c r="K55" s="62"/>
      <c r="L55" s="123"/>
      <c r="M55" s="62"/>
      <c r="O55" s="61"/>
    </row>
    <row r="56" spans="2:18" x14ac:dyDescent="0.3">
      <c r="B56" s="450"/>
      <c r="C56" s="451"/>
      <c r="D56" s="451"/>
      <c r="E56" s="451"/>
      <c r="F56" s="451"/>
      <c r="G56" s="451"/>
      <c r="H56" s="451"/>
      <c r="I56" s="451"/>
      <c r="J56" s="451"/>
      <c r="K56" s="451"/>
      <c r="L56" s="452"/>
      <c r="M56" s="62"/>
      <c r="O56" s="61"/>
    </row>
    <row r="57" spans="2:18" x14ac:dyDescent="0.3">
      <c r="B57" s="450"/>
      <c r="C57" s="451"/>
      <c r="D57" s="451"/>
      <c r="E57" s="451"/>
      <c r="F57" s="451"/>
      <c r="G57" s="451"/>
      <c r="H57" s="451"/>
      <c r="I57" s="451"/>
      <c r="J57" s="451"/>
      <c r="K57" s="451"/>
      <c r="L57" s="452"/>
      <c r="M57" s="62"/>
      <c r="O57" s="61"/>
    </row>
    <row r="58" spans="2:18" x14ac:dyDescent="0.3">
      <c r="B58" s="450"/>
      <c r="C58" s="451"/>
      <c r="D58" s="451"/>
      <c r="E58" s="451"/>
      <c r="F58" s="451"/>
      <c r="G58" s="451"/>
      <c r="H58" s="451"/>
      <c r="I58" s="451"/>
      <c r="J58" s="451"/>
      <c r="K58" s="451"/>
      <c r="L58" s="452"/>
      <c r="M58" s="62"/>
      <c r="O58" s="61"/>
    </row>
    <row r="59" spans="2:18" x14ac:dyDescent="0.3">
      <c r="B59" s="450"/>
      <c r="C59" s="451"/>
      <c r="D59" s="451"/>
      <c r="E59" s="451"/>
      <c r="F59" s="451"/>
      <c r="G59" s="451"/>
      <c r="H59" s="451"/>
      <c r="I59" s="451"/>
      <c r="J59" s="451"/>
      <c r="K59" s="451"/>
      <c r="L59" s="452"/>
      <c r="M59" s="62"/>
      <c r="O59" s="61"/>
    </row>
    <row r="60" spans="2:18" x14ac:dyDescent="0.3">
      <c r="B60" s="450"/>
      <c r="C60" s="451"/>
      <c r="D60" s="451"/>
      <c r="E60" s="451"/>
      <c r="F60" s="451"/>
      <c r="G60" s="451"/>
      <c r="H60" s="451"/>
      <c r="I60" s="451"/>
      <c r="J60" s="451"/>
      <c r="K60" s="451"/>
      <c r="L60" s="452"/>
      <c r="M60" s="62"/>
      <c r="O60" s="61"/>
    </row>
    <row r="61" spans="2:18" x14ac:dyDescent="0.3">
      <c r="B61" s="450"/>
      <c r="C61" s="451"/>
      <c r="D61" s="451"/>
      <c r="E61" s="451"/>
      <c r="F61" s="451"/>
      <c r="G61" s="451"/>
      <c r="H61" s="451"/>
      <c r="I61" s="451"/>
      <c r="J61" s="451"/>
      <c r="K61" s="451"/>
      <c r="L61" s="452"/>
      <c r="M61" s="62"/>
      <c r="O61" s="61"/>
    </row>
    <row r="62" spans="2:18" x14ac:dyDescent="0.3">
      <c r="B62" s="450"/>
      <c r="C62" s="451"/>
      <c r="D62" s="451"/>
      <c r="E62" s="451"/>
      <c r="F62" s="451"/>
      <c r="G62" s="451"/>
      <c r="H62" s="451"/>
      <c r="I62" s="451"/>
      <c r="J62" s="451"/>
      <c r="K62" s="451"/>
      <c r="L62" s="452"/>
      <c r="M62" s="62"/>
      <c r="O62" s="61"/>
    </row>
    <row r="63" spans="2:18" x14ac:dyDescent="0.3">
      <c r="B63" s="450"/>
      <c r="C63" s="451"/>
      <c r="D63" s="451"/>
      <c r="E63" s="451"/>
      <c r="F63" s="451"/>
      <c r="G63" s="451"/>
      <c r="H63" s="451"/>
      <c r="I63" s="451"/>
      <c r="J63" s="451"/>
      <c r="K63" s="451"/>
      <c r="L63" s="452"/>
      <c r="M63" s="62"/>
      <c r="O63" s="61"/>
    </row>
    <row r="64" spans="2:18" x14ac:dyDescent="0.3">
      <c r="B64" s="143"/>
      <c r="C64" s="144"/>
      <c r="D64" s="144"/>
      <c r="E64" s="144"/>
      <c r="F64" s="144"/>
      <c r="G64" s="144"/>
      <c r="H64" s="144"/>
      <c r="I64" s="144"/>
      <c r="J64" s="144"/>
      <c r="K64" s="144"/>
      <c r="L64" s="145"/>
      <c r="M64" s="62"/>
      <c r="O64" s="61"/>
    </row>
    <row r="65" spans="1:16" s="6" customFormat="1" x14ac:dyDescent="0.3">
      <c r="A65" s="4"/>
      <c r="B65" s="60"/>
      <c r="C65" s="40"/>
      <c r="D65" s="41"/>
      <c r="E65" s="41"/>
      <c r="F65" s="41"/>
      <c r="G65" s="41"/>
      <c r="H65" s="41"/>
      <c r="I65" s="41"/>
      <c r="J65" s="41"/>
      <c r="K65" s="41"/>
      <c r="L65" s="41"/>
      <c r="O65" s="16"/>
      <c r="P65" s="16"/>
    </row>
    <row r="66" spans="1:16" s="2" customFormat="1" x14ac:dyDescent="0.3">
      <c r="A66" s="4"/>
      <c r="B66" s="390" t="str">
        <f>IF(Intro!$G$21="English",O66,P66)</f>
        <v>QUESTIONNAIRE DUE DATE</v>
      </c>
      <c r="C66" s="391" t="str">
        <f>UPPER(IF(Intro!$G$21="English",P66,Q66))</f>
        <v>DATE D'ÉCHÉANCE DU QUESTIONNAIRE</v>
      </c>
      <c r="D66" s="391" t="str">
        <f>UPPER(IF(Intro!$G$21="English",Q66,R66))</f>
        <v/>
      </c>
      <c r="E66" s="391" t="str">
        <f>UPPER(IF(Intro!$G$21="English",R66,S66))</f>
        <v/>
      </c>
      <c r="F66" s="391" t="str">
        <f>UPPER(IF(Intro!$G$21="English",S66,T66))</f>
        <v/>
      </c>
      <c r="G66" s="391"/>
      <c r="H66" s="391" t="str">
        <f>UPPER(IF(Intro!$G$21="English",T66,U66))</f>
        <v/>
      </c>
      <c r="I66" s="391" t="str">
        <f>UPPER(IF(Intro!$G$21="English",U66,V66))</f>
        <v/>
      </c>
      <c r="J66" s="391" t="str">
        <f>UPPER(IF(Intro!$G$21="English",V66,W66))</f>
        <v/>
      </c>
      <c r="K66" s="391" t="str">
        <f>UPPER(IF(Intro!$G$21="English",W66,X66))</f>
        <v/>
      </c>
      <c r="L66" s="392" t="str">
        <f>UPPER(IF(Intro!$G$21="English",X66,Y66))</f>
        <v/>
      </c>
      <c r="M66" s="6"/>
      <c r="N66" s="23"/>
      <c r="O66" s="21" t="s">
        <v>37</v>
      </c>
      <c r="P66" s="21" t="s">
        <v>38</v>
      </c>
    </row>
    <row r="67" spans="1:16" x14ac:dyDescent="0.3">
      <c r="B67" s="17"/>
      <c r="C67" s="28"/>
      <c r="D67" s="29"/>
      <c r="E67" s="29"/>
      <c r="F67" s="29"/>
      <c r="G67" s="29"/>
      <c r="H67" s="29"/>
      <c r="I67" s="29"/>
      <c r="J67" s="29"/>
      <c r="K67" s="29"/>
      <c r="L67" s="18"/>
      <c r="M67" s="62"/>
    </row>
    <row r="68" spans="1:16" x14ac:dyDescent="0.3">
      <c r="B68" s="70"/>
      <c r="C68" s="62"/>
      <c r="D68" s="433" t="str">
        <f>IF(Intro!$G$21="English",Variables!B11,Variables!C11)</f>
        <v>June 26, 2026</v>
      </c>
      <c r="E68" s="434"/>
      <c r="F68" s="434"/>
      <c r="G68" s="434"/>
      <c r="H68" s="434"/>
      <c r="I68" s="434"/>
      <c r="J68" s="435"/>
      <c r="K68" s="61"/>
      <c r="L68" s="123"/>
      <c r="M68" s="62"/>
      <c r="O68" s="31"/>
      <c r="P68" s="31"/>
    </row>
    <row r="69" spans="1:16" x14ac:dyDescent="0.3">
      <c r="B69" s="70"/>
      <c r="C69" s="62"/>
      <c r="D69" s="436"/>
      <c r="E69" s="437"/>
      <c r="F69" s="437"/>
      <c r="G69" s="437"/>
      <c r="H69" s="437"/>
      <c r="I69" s="437"/>
      <c r="J69" s="438"/>
      <c r="K69" s="61"/>
      <c r="L69" s="123"/>
      <c r="M69" s="62"/>
      <c r="O69" s="31"/>
      <c r="P69" s="31"/>
    </row>
    <row r="70" spans="1:16" x14ac:dyDescent="0.3">
      <c r="B70" s="110"/>
      <c r="C70" s="111"/>
      <c r="D70" s="111"/>
      <c r="E70" s="111"/>
      <c r="F70" s="111"/>
      <c r="G70" s="111"/>
      <c r="H70" s="111"/>
      <c r="I70" s="111"/>
      <c r="J70" s="111"/>
      <c r="K70" s="111"/>
      <c r="L70" s="112"/>
      <c r="M70" s="62"/>
    </row>
    <row r="71" spans="1:16" s="6" customFormat="1" x14ac:dyDescent="0.3">
      <c r="A71" s="4"/>
      <c r="B71" s="15"/>
      <c r="C71" s="15"/>
      <c r="D71" s="3"/>
      <c r="E71" s="3"/>
      <c r="F71" s="3"/>
      <c r="G71" s="3"/>
      <c r="H71" s="3"/>
      <c r="I71" s="3"/>
      <c r="J71" s="3"/>
      <c r="K71" s="3"/>
      <c r="L71" s="3"/>
      <c r="O71" s="16"/>
      <c r="P71" s="16"/>
    </row>
    <row r="72" spans="1:16" s="2" customFormat="1" x14ac:dyDescent="0.3">
      <c r="A72" s="4"/>
      <c r="B72" s="432" t="str">
        <f>IF(Intro!$G$21="English",O72,P72)</f>
        <v>FAILURE TO COMPLETE QUESTIONNAIRE</v>
      </c>
      <c r="C72" s="391" t="str">
        <f>UPPER(IF(Intro!$G$21="English",P72,Q72))</f>
        <v>QUESTIONNAIRE NON REMPLI</v>
      </c>
      <c r="D72" s="391" t="str">
        <f>UPPER(IF(Intro!$G$21="English",Q72,R72))</f>
        <v/>
      </c>
      <c r="E72" s="391" t="str">
        <f>UPPER(IF(Intro!$G$21="English",R72,S72))</f>
        <v/>
      </c>
      <c r="F72" s="391" t="str">
        <f>UPPER(IF(Intro!$G$21="English",S72,T72))</f>
        <v/>
      </c>
      <c r="G72" s="391"/>
      <c r="H72" s="391" t="str">
        <f>UPPER(IF(Intro!$G$21="English",T72,U72))</f>
        <v/>
      </c>
      <c r="I72" s="391" t="str">
        <f>UPPER(IF(Intro!$G$21="English",U72,V72))</f>
        <v/>
      </c>
      <c r="J72" s="391" t="str">
        <f>UPPER(IF(Intro!$G$21="English",V72,W72))</f>
        <v/>
      </c>
      <c r="K72" s="391" t="str">
        <f>UPPER(IF(Intro!$G$21="English",W72,X72))</f>
        <v/>
      </c>
      <c r="L72" s="392" t="str">
        <f>UPPER(IF(Intro!$G$21="English",X72,Y72))</f>
        <v/>
      </c>
      <c r="M72" s="6"/>
      <c r="N72" s="23"/>
      <c r="O72" s="21" t="s">
        <v>209</v>
      </c>
      <c r="P72" s="21" t="s">
        <v>210</v>
      </c>
    </row>
    <row r="73" spans="1:16" x14ac:dyDescent="0.3">
      <c r="B73" s="17"/>
      <c r="C73" s="28"/>
      <c r="D73" s="29"/>
      <c r="E73" s="29"/>
      <c r="F73" s="29"/>
      <c r="G73" s="29"/>
      <c r="H73" s="29"/>
      <c r="I73" s="29"/>
      <c r="J73" s="29"/>
      <c r="K73" s="29"/>
      <c r="L73" s="18"/>
      <c r="M73" s="62"/>
    </row>
    <row r="74" spans="1:16" x14ac:dyDescent="0.3">
      <c r="B74" s="371" t="str">
        <f>IF(Intro!$G$21="English",O74,P74)</f>
        <v>Failure to complete the questionnaire by the due date may result in the Tribunal issuing a production order, pursuant to section 17 of the Canadian International Trade Tribunal Act, to compel the production of a questionnaire response.</v>
      </c>
      <c r="C74" s="372"/>
      <c r="D74" s="372"/>
      <c r="E74" s="372"/>
      <c r="F74" s="372"/>
      <c r="G74" s="372"/>
      <c r="H74" s="372"/>
      <c r="I74" s="372"/>
      <c r="J74" s="372"/>
      <c r="K74" s="372"/>
      <c r="L74" s="373"/>
      <c r="M74" s="62"/>
      <c r="O74" s="62" t="s">
        <v>83</v>
      </c>
      <c r="P74" s="62" t="s">
        <v>150</v>
      </c>
    </row>
    <row r="75" spans="1:16" x14ac:dyDescent="0.3">
      <c r="B75" s="371"/>
      <c r="C75" s="372"/>
      <c r="D75" s="372"/>
      <c r="E75" s="372"/>
      <c r="F75" s="372"/>
      <c r="G75" s="372"/>
      <c r="H75" s="372"/>
      <c r="I75" s="372"/>
      <c r="J75" s="372"/>
      <c r="K75" s="372"/>
      <c r="L75" s="373"/>
      <c r="M75" s="62"/>
    </row>
    <row r="76" spans="1:16" x14ac:dyDescent="0.3">
      <c r="B76" s="110"/>
      <c r="C76" s="111"/>
      <c r="D76" s="111"/>
      <c r="E76" s="111"/>
      <c r="F76" s="111"/>
      <c r="G76" s="111"/>
      <c r="H76" s="111"/>
      <c r="I76" s="111"/>
      <c r="J76" s="111"/>
      <c r="K76" s="111"/>
      <c r="L76" s="112"/>
      <c r="M76" s="62"/>
    </row>
    <row r="77" spans="1:16" s="6" customFormat="1" x14ac:dyDescent="0.3">
      <c r="A77" s="4"/>
      <c r="B77" s="15"/>
      <c r="C77" s="15"/>
      <c r="D77" s="3"/>
      <c r="E77" s="3"/>
      <c r="F77" s="3"/>
      <c r="G77" s="3"/>
      <c r="H77" s="3"/>
      <c r="I77" s="3"/>
      <c r="J77" s="3"/>
      <c r="K77" s="3"/>
      <c r="L77" s="3"/>
      <c r="O77" s="16"/>
      <c r="P77" s="16"/>
    </row>
    <row r="78" spans="1:16" x14ac:dyDescent="0.3">
      <c r="B78" s="374" t="str">
        <f>IF(Intro!$G$21="English",O78,P78)</f>
        <v>FIRM INFORMATION</v>
      </c>
      <c r="C78" s="375"/>
      <c r="D78" s="375"/>
      <c r="E78" s="375"/>
      <c r="F78" s="375"/>
      <c r="G78" s="375"/>
      <c r="H78" s="375"/>
      <c r="I78" s="375"/>
      <c r="J78" s="375"/>
      <c r="K78" s="375"/>
      <c r="L78" s="376"/>
      <c r="M78" s="62"/>
      <c r="O78" s="62" t="s">
        <v>27</v>
      </c>
      <c r="P78" s="62" t="s">
        <v>28</v>
      </c>
    </row>
    <row r="79" spans="1:16" x14ac:dyDescent="0.3">
      <c r="B79" s="17"/>
      <c r="C79" s="28"/>
      <c r="D79" s="29"/>
      <c r="E79" s="29"/>
      <c r="F79" s="29"/>
      <c r="G79" s="29"/>
      <c r="H79" s="29"/>
      <c r="I79" s="29"/>
      <c r="J79" s="29"/>
      <c r="K79" s="29"/>
      <c r="L79" s="18"/>
      <c r="M79" s="62"/>
    </row>
    <row r="80" spans="1:16" x14ac:dyDescent="0.3">
      <c r="B80" s="383" t="str">
        <f>IF(Intro!$G$21="English",O80,P80)</f>
        <v>Firm Name (In English and French, if applicable)</v>
      </c>
      <c r="C80" s="384"/>
      <c r="D80" s="385"/>
      <c r="E80" s="428"/>
      <c r="F80" s="408"/>
      <c r="G80" s="408"/>
      <c r="H80" s="408"/>
      <c r="I80" s="408"/>
      <c r="J80" s="408"/>
      <c r="K80" s="408"/>
      <c r="L80" s="409"/>
      <c r="M80" s="62"/>
      <c r="O80" s="19" t="s">
        <v>176</v>
      </c>
      <c r="P80" s="62" t="s">
        <v>149</v>
      </c>
    </row>
    <row r="81" spans="2:16" x14ac:dyDescent="0.3">
      <c r="B81" s="383"/>
      <c r="C81" s="384"/>
      <c r="D81" s="385"/>
      <c r="E81" s="410"/>
      <c r="F81" s="411"/>
      <c r="G81" s="411"/>
      <c r="H81" s="411"/>
      <c r="I81" s="411"/>
      <c r="J81" s="411"/>
      <c r="K81" s="411"/>
      <c r="L81" s="412"/>
      <c r="M81" s="62"/>
      <c r="O81" s="19"/>
    </row>
    <row r="82" spans="2:16" x14ac:dyDescent="0.3">
      <c r="B82" s="383" t="str">
        <f>IF(Intro!$G$21="English",O82,P82)</f>
        <v>Firm Address</v>
      </c>
      <c r="C82" s="384"/>
      <c r="D82" s="385"/>
      <c r="E82" s="428"/>
      <c r="F82" s="408"/>
      <c r="G82" s="408"/>
      <c r="H82" s="408"/>
      <c r="I82" s="408"/>
      <c r="J82" s="408"/>
      <c r="K82" s="408"/>
      <c r="L82" s="409"/>
      <c r="M82" s="62"/>
      <c r="O82" s="19" t="s">
        <v>2</v>
      </c>
      <c r="P82" s="62" t="s">
        <v>3</v>
      </c>
    </row>
    <row r="83" spans="2:16" x14ac:dyDescent="0.3">
      <c r="B83" s="383"/>
      <c r="C83" s="384"/>
      <c r="D83" s="385"/>
      <c r="E83" s="410"/>
      <c r="F83" s="411"/>
      <c r="G83" s="411"/>
      <c r="H83" s="411"/>
      <c r="I83" s="411"/>
      <c r="J83" s="411"/>
      <c r="K83" s="411"/>
      <c r="L83" s="412"/>
      <c r="M83" s="62"/>
      <c r="O83" s="19"/>
    </row>
    <row r="84" spans="2:16" x14ac:dyDescent="0.3">
      <c r="B84" s="383" t="str">
        <f>IF(Intro!$G$21="English",O84,P84)</f>
        <v>Website Address</v>
      </c>
      <c r="C84" s="384"/>
      <c r="D84" s="385"/>
      <c r="E84" s="428"/>
      <c r="F84" s="408"/>
      <c r="G84" s="408"/>
      <c r="H84" s="408"/>
      <c r="I84" s="408"/>
      <c r="J84" s="408"/>
      <c r="K84" s="408"/>
      <c r="L84" s="409"/>
      <c r="M84" s="62"/>
      <c r="O84" s="19" t="s">
        <v>31</v>
      </c>
      <c r="P84" s="62" t="s">
        <v>4</v>
      </c>
    </row>
    <row r="85" spans="2:16" x14ac:dyDescent="0.3">
      <c r="B85" s="383"/>
      <c r="C85" s="384"/>
      <c r="D85" s="385"/>
      <c r="E85" s="410"/>
      <c r="F85" s="411"/>
      <c r="G85" s="411"/>
      <c r="H85" s="411"/>
      <c r="I85" s="411"/>
      <c r="J85" s="411"/>
      <c r="K85" s="411"/>
      <c r="L85" s="412"/>
      <c r="M85" s="62"/>
      <c r="O85" s="19"/>
    </row>
    <row r="86" spans="2:16" x14ac:dyDescent="0.3">
      <c r="B86" s="397" t="str">
        <f>IF(Intro!$G$21="English",O86,P86)</f>
        <v>Is your firm registered as a non-resident business with the Canada Revenue Agency?</v>
      </c>
      <c r="C86" s="398"/>
      <c r="D86" s="399"/>
      <c r="E86" s="393"/>
      <c r="F86" s="29"/>
      <c r="G86" s="29"/>
      <c r="H86" s="29"/>
      <c r="I86" s="29"/>
      <c r="J86" s="29"/>
      <c r="K86" s="29"/>
      <c r="L86" s="18"/>
      <c r="M86" s="62"/>
      <c r="O86" s="19" t="s">
        <v>340</v>
      </c>
      <c r="P86" s="62" t="s">
        <v>341</v>
      </c>
    </row>
    <row r="87" spans="2:16" x14ac:dyDescent="0.3">
      <c r="B87" s="380"/>
      <c r="C87" s="381"/>
      <c r="D87" s="400"/>
      <c r="E87" s="468"/>
      <c r="F87" s="29"/>
      <c r="H87" s="29"/>
      <c r="J87" s="29"/>
      <c r="K87" s="29"/>
      <c r="L87" s="18"/>
      <c r="M87" s="62"/>
      <c r="O87" s="19"/>
    </row>
    <row r="88" spans="2:16" x14ac:dyDescent="0.3">
      <c r="B88" s="401"/>
      <c r="C88" s="402"/>
      <c r="D88" s="403"/>
      <c r="E88" s="394"/>
      <c r="F88" s="29"/>
      <c r="G88" s="29"/>
      <c r="H88" s="29"/>
      <c r="I88" s="29"/>
      <c r="J88" s="29"/>
      <c r="K88" s="29"/>
      <c r="L88" s="18"/>
      <c r="M88" s="62"/>
      <c r="O88" s="19"/>
    </row>
    <row r="89" spans="2:16" x14ac:dyDescent="0.3">
      <c r="B89" s="17"/>
      <c r="C89" s="28"/>
      <c r="E89" s="29"/>
      <c r="F89" s="29"/>
      <c r="G89" s="29"/>
      <c r="H89" s="29"/>
      <c r="I89" s="29"/>
      <c r="J89" s="29"/>
      <c r="K89" s="29"/>
      <c r="L89" s="18"/>
      <c r="M89" s="62"/>
    </row>
    <row r="90" spans="2:16" x14ac:dyDescent="0.3">
      <c r="B90" s="371" t="str">
        <f>IF(Intro!$G$21="English",O90,P90)</f>
        <v xml:space="preserve">If your firm has more than one location, facility or outlet, submit a consolidated response to the questionnaire.
</v>
      </c>
      <c r="C90" s="372"/>
      <c r="D90" s="372"/>
      <c r="E90" s="372"/>
      <c r="F90" s="372"/>
      <c r="G90" s="372"/>
      <c r="H90" s="372"/>
      <c r="I90" s="372"/>
      <c r="J90" s="372"/>
      <c r="K90" s="372"/>
      <c r="L90" s="373"/>
      <c r="M90" s="62"/>
      <c r="O90" s="62" t="s">
        <v>134</v>
      </c>
      <c r="P90" s="62" t="s">
        <v>135</v>
      </c>
    </row>
    <row r="91" spans="2:16" x14ac:dyDescent="0.3">
      <c r="B91" s="416" t="str">
        <f>IF(Intro!$G$21="English",O91,P91)</f>
        <v>Provide the names and addresses of other locations, facilities, and outlets in Canada on behalf of which your company is responding.</v>
      </c>
      <c r="C91" s="417"/>
      <c r="D91" s="417"/>
      <c r="E91" s="422"/>
      <c r="F91" s="422"/>
      <c r="G91" s="422"/>
      <c r="H91" s="422"/>
      <c r="I91" s="422"/>
      <c r="J91" s="422"/>
      <c r="K91" s="422"/>
      <c r="L91" s="423"/>
      <c r="M91" s="62"/>
      <c r="O91" s="19" t="s">
        <v>25</v>
      </c>
      <c r="P91" s="62" t="s">
        <v>48</v>
      </c>
    </row>
    <row r="92" spans="2:16" x14ac:dyDescent="0.3">
      <c r="B92" s="418"/>
      <c r="C92" s="419"/>
      <c r="D92" s="419"/>
      <c r="E92" s="424"/>
      <c r="F92" s="424"/>
      <c r="G92" s="424"/>
      <c r="H92" s="424"/>
      <c r="I92" s="424"/>
      <c r="J92" s="424"/>
      <c r="K92" s="424"/>
      <c r="L92" s="425"/>
      <c r="M92" s="62"/>
      <c r="O92" s="19"/>
    </row>
    <row r="93" spans="2:16" x14ac:dyDescent="0.3">
      <c r="B93" s="418"/>
      <c r="C93" s="419"/>
      <c r="D93" s="419"/>
      <c r="E93" s="424"/>
      <c r="F93" s="424"/>
      <c r="G93" s="424"/>
      <c r="H93" s="424"/>
      <c r="I93" s="424"/>
      <c r="J93" s="424"/>
      <c r="K93" s="424"/>
      <c r="L93" s="425"/>
      <c r="M93" s="62"/>
      <c r="O93" s="19"/>
    </row>
    <row r="94" spans="2:16" x14ac:dyDescent="0.3">
      <c r="B94" s="418"/>
      <c r="C94" s="419"/>
      <c r="D94" s="419"/>
      <c r="E94" s="424"/>
      <c r="F94" s="424"/>
      <c r="G94" s="424"/>
      <c r="H94" s="424"/>
      <c r="I94" s="424"/>
      <c r="J94" s="424"/>
      <c r="K94" s="424"/>
      <c r="L94" s="425"/>
      <c r="M94" s="62"/>
      <c r="O94" s="19"/>
    </row>
    <row r="95" spans="2:16" x14ac:dyDescent="0.3">
      <c r="B95" s="420"/>
      <c r="C95" s="421"/>
      <c r="D95" s="421"/>
      <c r="E95" s="426"/>
      <c r="F95" s="426"/>
      <c r="G95" s="426"/>
      <c r="H95" s="426"/>
      <c r="I95" s="426"/>
      <c r="J95" s="426"/>
      <c r="K95" s="426"/>
      <c r="L95" s="427"/>
      <c r="M95" s="62"/>
      <c r="O95" s="19"/>
    </row>
    <row r="96" spans="2:16" x14ac:dyDescent="0.3">
      <c r="B96" s="110"/>
      <c r="C96" s="111"/>
      <c r="D96" s="111"/>
      <c r="E96" s="111"/>
      <c r="F96" s="111"/>
      <c r="G96" s="111"/>
      <c r="H96" s="111"/>
      <c r="I96" s="111"/>
      <c r="J96" s="111"/>
      <c r="K96" s="111"/>
      <c r="L96" s="112"/>
      <c r="M96" s="62"/>
    </row>
    <row r="98" spans="2:16" x14ac:dyDescent="0.3">
      <c r="B98" s="374" t="str">
        <f>IF(Intro!$G$21="English",O98,P98)</f>
        <v>CERTIFICATION</v>
      </c>
      <c r="C98" s="375"/>
      <c r="D98" s="375"/>
      <c r="E98" s="375"/>
      <c r="F98" s="375"/>
      <c r="G98" s="375"/>
      <c r="H98" s="375"/>
      <c r="I98" s="375"/>
      <c r="J98" s="375"/>
      <c r="K98" s="375"/>
      <c r="L98" s="376"/>
      <c r="M98" s="62"/>
      <c r="O98" s="62" t="s">
        <v>29</v>
      </c>
      <c r="P98" s="62" t="s">
        <v>30</v>
      </c>
    </row>
    <row r="99" spans="2:16" x14ac:dyDescent="0.3">
      <c r="B99" s="17"/>
      <c r="C99" s="28"/>
      <c r="D99" s="29"/>
      <c r="E99" s="29"/>
      <c r="F99" s="29"/>
      <c r="G99" s="29"/>
      <c r="H99" s="29"/>
      <c r="I99" s="29"/>
      <c r="J99" s="29"/>
      <c r="K99" s="29"/>
      <c r="L99" s="18"/>
      <c r="M99" s="62"/>
    </row>
    <row r="100" spans="2:16" x14ac:dyDescent="0.3">
      <c r="B100" s="429" t="str">
        <f>IF(Intro!$G$21="English",O100,P100)</f>
        <v xml:space="preserve">The undersigned certifies that the information supplied herein is complete and correct to the best of their knowledge and belief.
</v>
      </c>
      <c r="C100" s="430"/>
      <c r="D100" s="430"/>
      <c r="E100" s="430"/>
      <c r="F100" s="430"/>
      <c r="G100" s="430"/>
      <c r="H100" s="430"/>
      <c r="I100" s="430"/>
      <c r="J100" s="430"/>
      <c r="K100" s="430"/>
      <c r="L100" s="431"/>
      <c r="M100" s="62"/>
      <c r="O100" s="62" t="s">
        <v>174</v>
      </c>
      <c r="P100" s="9" t="s">
        <v>175</v>
      </c>
    </row>
    <row r="101" spans="2:16" x14ac:dyDescent="0.3">
      <c r="B101" s="70"/>
      <c r="C101" s="114"/>
      <c r="D101" s="114"/>
      <c r="E101" s="114"/>
      <c r="F101" s="114"/>
      <c r="G101" s="114"/>
      <c r="H101" s="114"/>
      <c r="I101" s="114"/>
      <c r="J101" s="114"/>
      <c r="K101" s="114"/>
      <c r="L101" s="115"/>
      <c r="M101" s="62"/>
    </row>
    <row r="102" spans="2:16" x14ac:dyDescent="0.3">
      <c r="B102" s="383" t="str">
        <f>IF(Intro!$G$21="English",O102,P102)</f>
        <v>Name of Authorized Official</v>
      </c>
      <c r="C102" s="384"/>
      <c r="D102" s="385"/>
      <c r="E102" s="428"/>
      <c r="F102" s="408"/>
      <c r="G102" s="408"/>
      <c r="H102" s="408"/>
      <c r="I102" s="408"/>
      <c r="J102" s="408"/>
      <c r="K102" s="408"/>
      <c r="L102" s="409"/>
      <c r="M102" s="62"/>
      <c r="O102" s="19" t="s">
        <v>5</v>
      </c>
      <c r="P102" s="62" t="s">
        <v>6</v>
      </c>
    </row>
    <row r="103" spans="2:16" x14ac:dyDescent="0.3">
      <c r="B103" s="383"/>
      <c r="C103" s="384"/>
      <c r="D103" s="385"/>
      <c r="E103" s="410"/>
      <c r="F103" s="411"/>
      <c r="G103" s="411"/>
      <c r="H103" s="411"/>
      <c r="I103" s="411"/>
      <c r="J103" s="411"/>
      <c r="K103" s="411"/>
      <c r="L103" s="412"/>
      <c r="M103" s="62"/>
      <c r="O103" s="19"/>
    </row>
    <row r="104" spans="2:16" x14ac:dyDescent="0.3">
      <c r="B104" s="383" t="str">
        <f>IF(Intro!$G$21="English",O104,P104)</f>
        <v>Title of Authorized Official</v>
      </c>
      <c r="C104" s="384"/>
      <c r="D104" s="385"/>
      <c r="E104" s="428"/>
      <c r="F104" s="408"/>
      <c r="G104" s="408"/>
      <c r="H104" s="408"/>
      <c r="I104" s="408"/>
      <c r="J104" s="408"/>
      <c r="K104" s="408"/>
      <c r="L104" s="409"/>
      <c r="M104" s="62"/>
      <c r="O104" s="19" t="s">
        <v>7</v>
      </c>
      <c r="P104" s="62" t="s">
        <v>8</v>
      </c>
    </row>
    <row r="105" spans="2:16" x14ac:dyDescent="0.3">
      <c r="B105" s="383"/>
      <c r="C105" s="384"/>
      <c r="D105" s="385"/>
      <c r="E105" s="410"/>
      <c r="F105" s="411"/>
      <c r="G105" s="411"/>
      <c r="H105" s="411"/>
      <c r="I105" s="411"/>
      <c r="J105" s="411"/>
      <c r="K105" s="411"/>
      <c r="L105" s="412"/>
      <c r="M105" s="62"/>
      <c r="O105" s="19"/>
    </row>
    <row r="106" spans="2:16" x14ac:dyDescent="0.3">
      <c r="B106" s="383" t="str">
        <f>IF(Intro!$G$21="English",O106,P106)</f>
        <v>E-mail Address</v>
      </c>
      <c r="C106" s="384"/>
      <c r="D106" s="385"/>
      <c r="E106" s="428"/>
      <c r="F106" s="408"/>
      <c r="G106" s="408"/>
      <c r="H106" s="408"/>
      <c r="I106" s="408"/>
      <c r="J106" s="408"/>
      <c r="K106" s="408"/>
      <c r="L106" s="409"/>
      <c r="M106" s="62"/>
      <c r="O106" s="19" t="s">
        <v>9</v>
      </c>
      <c r="P106" s="62" t="s">
        <v>49</v>
      </c>
    </row>
    <row r="107" spans="2:16" x14ac:dyDescent="0.3">
      <c r="B107" s="383"/>
      <c r="C107" s="384"/>
      <c r="D107" s="385"/>
      <c r="E107" s="410"/>
      <c r="F107" s="411"/>
      <c r="G107" s="411"/>
      <c r="H107" s="411"/>
      <c r="I107" s="411"/>
      <c r="J107" s="411"/>
      <c r="K107" s="411"/>
      <c r="L107" s="412"/>
      <c r="M107" s="62"/>
      <c r="O107" s="19"/>
    </row>
    <row r="108" spans="2:16" x14ac:dyDescent="0.3">
      <c r="B108" s="383" t="str">
        <f>IF(Intro!$G$21="English",O108,P108)</f>
        <v>Telephone</v>
      </c>
      <c r="C108" s="384"/>
      <c r="D108" s="385"/>
      <c r="E108" s="428"/>
      <c r="F108" s="408"/>
      <c r="G108" s="408"/>
      <c r="H108" s="408"/>
      <c r="I108" s="408"/>
      <c r="J108" s="408"/>
      <c r="K108" s="408"/>
      <c r="L108" s="409"/>
      <c r="M108" s="62"/>
      <c r="O108" s="19" t="s">
        <v>10</v>
      </c>
      <c r="P108" s="62" t="s">
        <v>11</v>
      </c>
    </row>
    <row r="109" spans="2:16" x14ac:dyDescent="0.3">
      <c r="B109" s="383"/>
      <c r="C109" s="384"/>
      <c r="D109" s="385"/>
      <c r="E109" s="410"/>
      <c r="F109" s="411"/>
      <c r="G109" s="411"/>
      <c r="H109" s="411"/>
      <c r="I109" s="411"/>
      <c r="J109" s="411"/>
      <c r="K109" s="411"/>
      <c r="L109" s="412"/>
      <c r="M109" s="62"/>
      <c r="O109" s="19"/>
    </row>
    <row r="110" spans="2:16" x14ac:dyDescent="0.3">
      <c r="B110" s="383" t="s">
        <v>50</v>
      </c>
      <c r="C110" s="384"/>
      <c r="D110" s="385"/>
      <c r="E110" s="407"/>
      <c r="F110" s="408"/>
      <c r="G110" s="408"/>
      <c r="H110" s="408"/>
      <c r="I110" s="408"/>
      <c r="J110" s="408"/>
      <c r="K110" s="408"/>
      <c r="L110" s="409"/>
      <c r="M110" s="62"/>
      <c r="O110" s="19"/>
    </row>
    <row r="111" spans="2:16" x14ac:dyDescent="0.3">
      <c r="B111" s="383"/>
      <c r="C111" s="384"/>
      <c r="D111" s="385"/>
      <c r="E111" s="410"/>
      <c r="F111" s="411"/>
      <c r="G111" s="411"/>
      <c r="H111" s="411"/>
      <c r="I111" s="411"/>
      <c r="J111" s="411"/>
      <c r="K111" s="411"/>
      <c r="L111" s="412"/>
      <c r="M111" s="62"/>
      <c r="O111" s="19"/>
    </row>
    <row r="112" spans="2:16" x14ac:dyDescent="0.3">
      <c r="B112" s="70"/>
      <c r="C112" s="114"/>
      <c r="D112" s="114"/>
      <c r="E112" s="114"/>
      <c r="F112" s="114"/>
      <c r="G112" s="114"/>
      <c r="H112" s="114"/>
      <c r="I112" s="114"/>
      <c r="J112" s="114"/>
      <c r="K112" s="114"/>
      <c r="L112" s="115"/>
      <c r="M112" s="62"/>
    </row>
    <row r="113" spans="1:16" ht="21" x14ac:dyDescent="0.3">
      <c r="B113" s="404" t="str">
        <f>IF(Intro!$G$21="English",O113,P113)</f>
        <v>I understand that checking this box constitutes my legally binding signature.</v>
      </c>
      <c r="C113" s="405"/>
      <c r="D113" s="405"/>
      <c r="E113" s="405"/>
      <c r="F113" s="405"/>
      <c r="G113" s="405"/>
      <c r="H113" s="405"/>
      <c r="I113" s="406"/>
      <c r="J113" s="65"/>
      <c r="K113" s="34"/>
      <c r="L113" s="35"/>
      <c r="M113" s="62"/>
      <c r="O113" s="19" t="s">
        <v>39</v>
      </c>
      <c r="P113" s="62" t="s">
        <v>40</v>
      </c>
    </row>
    <row r="114" spans="1:16" x14ac:dyDescent="0.3">
      <c r="B114" s="110"/>
      <c r="C114" s="111"/>
      <c r="D114" s="111"/>
      <c r="E114" s="111"/>
      <c r="F114" s="111"/>
      <c r="G114" s="111"/>
      <c r="H114" s="111"/>
      <c r="I114" s="111"/>
      <c r="J114" s="111"/>
      <c r="K114" s="111"/>
      <c r="L114" s="112"/>
      <c r="M114" s="62"/>
    </row>
    <row r="115" spans="1:16" s="6" customFormat="1" x14ac:dyDescent="0.3">
      <c r="A115" s="4"/>
      <c r="B115" s="15"/>
      <c r="C115" s="15"/>
      <c r="D115" s="3"/>
      <c r="E115" s="3"/>
      <c r="F115" s="3"/>
      <c r="G115" s="3"/>
      <c r="H115" s="3"/>
      <c r="I115" s="3"/>
      <c r="J115" s="3"/>
      <c r="K115" s="3"/>
      <c r="L115" s="3"/>
      <c r="O115" s="16"/>
      <c r="P115" s="16"/>
    </row>
    <row r="116" spans="1:16" s="2" customFormat="1" x14ac:dyDescent="0.3">
      <c r="A116" s="4"/>
      <c r="B116" s="374" t="str">
        <f>IF(Intro!$G$21="English",O116,P116)</f>
        <v>SUBMITTING THE QUESTIONNAIRE RESPONSE</v>
      </c>
      <c r="C116" s="375" t="str">
        <f>UPPER(IF(Intro!$G$21="English",P116,Q116))</f>
        <v>TRANSMISSION DU QUESTIONNAIRE REMPLI</v>
      </c>
      <c r="D116" s="375" t="str">
        <f>UPPER(IF(Intro!$G$21="English",Q116,R116))</f>
        <v/>
      </c>
      <c r="E116" s="375" t="str">
        <f>UPPER(IF(Intro!$G$21="English",R116,S116))</f>
        <v/>
      </c>
      <c r="F116" s="375" t="str">
        <f>UPPER(IF(Intro!$G$21="English",S116,T116))</f>
        <v/>
      </c>
      <c r="G116" s="375"/>
      <c r="H116" s="375" t="str">
        <f>UPPER(IF(Intro!$G$21="English",T116,U116))</f>
        <v/>
      </c>
      <c r="I116" s="375" t="str">
        <f>UPPER(IF(Intro!$G$21="English",U116,V116))</f>
        <v/>
      </c>
      <c r="J116" s="375" t="str">
        <f>UPPER(IF(Intro!$G$21="English",V116,W116))</f>
        <v/>
      </c>
      <c r="K116" s="375" t="str">
        <f>UPPER(IF(Intro!$G$21="English",W116,X116))</f>
        <v/>
      </c>
      <c r="L116" s="376" t="str">
        <f>UPPER(IF(Intro!$G$21="English",X116,Y116))</f>
        <v/>
      </c>
      <c r="M116" s="6"/>
      <c r="N116" s="23"/>
      <c r="O116" s="21" t="s">
        <v>47</v>
      </c>
      <c r="P116" s="21" t="s">
        <v>0</v>
      </c>
    </row>
    <row r="117" spans="1:16" x14ac:dyDescent="0.3">
      <c r="B117" s="17"/>
      <c r="C117" s="28"/>
      <c r="D117" s="29"/>
      <c r="E117" s="29"/>
      <c r="F117" s="29"/>
      <c r="G117" s="29"/>
      <c r="H117" s="29"/>
      <c r="I117" s="29"/>
      <c r="J117" s="29"/>
      <c r="K117" s="29"/>
      <c r="L117" s="18"/>
      <c r="M117" s="62"/>
    </row>
    <row r="118" spans="1:16" x14ac:dyDescent="0.3">
      <c r="B118" s="371" t="str">
        <f>IF(Intro!$G$21="English",O118,P118)</f>
        <v>The completed questionnaire can be submitted using one of the following methods:</v>
      </c>
      <c r="C118" s="372"/>
      <c r="D118" s="372"/>
      <c r="E118" s="372"/>
      <c r="F118" s="372"/>
      <c r="G118" s="372"/>
      <c r="H118" s="372"/>
      <c r="I118" s="372"/>
      <c r="J118" s="372"/>
      <c r="K118" s="372"/>
      <c r="L118" s="373"/>
      <c r="M118" s="62"/>
      <c r="O118" s="62" t="s">
        <v>84</v>
      </c>
      <c r="P118" s="62" t="s">
        <v>137</v>
      </c>
    </row>
    <row r="119" spans="1:16" x14ac:dyDescent="0.3">
      <c r="B119" s="377"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19" s="378"/>
      <c r="D119" s="378"/>
      <c r="E119" s="378"/>
      <c r="F119" s="378"/>
      <c r="G119" s="378"/>
      <c r="H119" s="378"/>
      <c r="I119" s="378"/>
      <c r="J119" s="378"/>
      <c r="K119" s="378"/>
      <c r="L119" s="379"/>
      <c r="M119" s="62"/>
      <c r="O119" s="64"/>
      <c r="P119" s="64"/>
    </row>
    <row r="120" spans="1:16" x14ac:dyDescent="0.3">
      <c r="B120" s="453" t="str">
        <f>IF(Intro!$G$21="English",O120,P120)</f>
        <v xml:space="preserve">When submitting the completed questionnaire using the secure E-filing service, designate the questionnaire as confidential. Note that the information in the public (blue) tabs in your questionnaire will be treated as public information.
</v>
      </c>
      <c r="C120" s="454"/>
      <c r="D120" s="454"/>
      <c r="E120" s="454"/>
      <c r="F120" s="454"/>
      <c r="G120" s="454"/>
      <c r="H120" s="454"/>
      <c r="I120" s="454"/>
      <c r="J120" s="454"/>
      <c r="K120" s="454"/>
      <c r="L120" s="455"/>
      <c r="M120" s="62"/>
      <c r="O120" s="62" t="s">
        <v>136</v>
      </c>
      <c r="P120" s="62" t="s">
        <v>138</v>
      </c>
    </row>
    <row r="121" spans="1:16" x14ac:dyDescent="0.3">
      <c r="B121" s="453"/>
      <c r="C121" s="454"/>
      <c r="D121" s="454"/>
      <c r="E121" s="454"/>
      <c r="F121" s="454"/>
      <c r="G121" s="454"/>
      <c r="H121" s="454"/>
      <c r="I121" s="454"/>
      <c r="J121" s="454"/>
      <c r="K121" s="454"/>
      <c r="L121" s="455"/>
      <c r="M121" s="62"/>
    </row>
    <row r="122" spans="1:16" x14ac:dyDescent="0.3">
      <c r="B122" s="380" t="str">
        <f>IF(Intro!$G$21="English",O122,P122)</f>
        <v>2. E-mail to citt-tcce@tribunal.gc.ca should you accept the associated risks and you are filing information that belongs to your firm only.</v>
      </c>
      <c r="C122" s="381"/>
      <c r="D122" s="381"/>
      <c r="E122" s="381"/>
      <c r="F122" s="381"/>
      <c r="G122" s="381"/>
      <c r="H122" s="381"/>
      <c r="I122" s="381"/>
      <c r="J122" s="381"/>
      <c r="K122" s="381"/>
      <c r="L122" s="382"/>
      <c r="M122" s="62"/>
      <c r="O122" s="62" t="s">
        <v>205</v>
      </c>
      <c r="P122" s="62" t="s">
        <v>206</v>
      </c>
    </row>
    <row r="123" spans="1:16" x14ac:dyDescent="0.3">
      <c r="B123" s="110"/>
      <c r="C123" s="111"/>
      <c r="D123" s="111"/>
      <c r="E123" s="111"/>
      <c r="F123" s="111"/>
      <c r="G123" s="111"/>
      <c r="H123" s="111"/>
      <c r="I123" s="111"/>
      <c r="J123" s="111"/>
      <c r="K123" s="111"/>
      <c r="L123" s="112"/>
      <c r="M123" s="62"/>
    </row>
    <row r="125" spans="1:16" s="2" customFormat="1" x14ac:dyDescent="0.3">
      <c r="A125" s="4"/>
      <c r="B125" s="374" t="s">
        <v>207</v>
      </c>
      <c r="C125" s="375" t="s">
        <v>146</v>
      </c>
      <c r="D125" s="375" t="s">
        <v>146</v>
      </c>
      <c r="E125" s="375" t="s">
        <v>146</v>
      </c>
      <c r="F125" s="375" t="s">
        <v>146</v>
      </c>
      <c r="G125" s="375"/>
      <c r="H125" s="375" t="s">
        <v>146</v>
      </c>
      <c r="I125" s="375" t="s">
        <v>146</v>
      </c>
      <c r="J125" s="375" t="s">
        <v>146</v>
      </c>
      <c r="K125" s="375" t="s">
        <v>146</v>
      </c>
      <c r="L125" s="376" t="s">
        <v>146</v>
      </c>
      <c r="M125" s="6"/>
      <c r="N125" s="23"/>
      <c r="O125" s="21"/>
      <c r="P125" s="21"/>
    </row>
    <row r="126" spans="1:16" x14ac:dyDescent="0.3">
      <c r="B126" s="17"/>
      <c r="C126" s="28"/>
      <c r="D126" s="29"/>
      <c r="E126" s="29"/>
      <c r="F126" s="29"/>
      <c r="G126" s="29"/>
      <c r="H126" s="29"/>
      <c r="I126" s="29"/>
      <c r="J126" s="29"/>
      <c r="K126" s="29"/>
      <c r="L126" s="18"/>
      <c r="M126" s="62"/>
    </row>
    <row r="127" spans="1:16" x14ac:dyDescent="0.3">
      <c r="B127" s="371" t="str">
        <f>IF(Intro!$G$21="English",O127,P127)</f>
        <v xml:space="preserve">Questions relating to this questionnaire should be directed to:
</v>
      </c>
      <c r="C127" s="372"/>
      <c r="D127" s="372"/>
      <c r="E127" s="372"/>
      <c r="F127" s="372"/>
      <c r="G127" s="372"/>
      <c r="H127" s="372"/>
      <c r="I127" s="372"/>
      <c r="J127" s="372"/>
      <c r="K127" s="372"/>
      <c r="L127" s="373"/>
      <c r="M127" s="62"/>
      <c r="O127" s="62" t="s">
        <v>147</v>
      </c>
      <c r="P127" s="62" t="s">
        <v>148</v>
      </c>
    </row>
    <row r="128" spans="1:16" x14ac:dyDescent="0.3">
      <c r="B128" s="139"/>
      <c r="C128" s="140"/>
      <c r="D128" s="140"/>
      <c r="E128" s="140"/>
      <c r="F128" s="140"/>
      <c r="G128" s="140"/>
      <c r="H128" s="140"/>
      <c r="I128" s="140"/>
      <c r="J128" s="140"/>
      <c r="K128" s="140"/>
      <c r="L128" s="141"/>
      <c r="M128" s="62"/>
    </row>
    <row r="129" spans="2:15" x14ac:dyDescent="0.3">
      <c r="B129" s="465" t="str">
        <f>Variables!B13</f>
        <v>Rhonda Heintzman</v>
      </c>
      <c r="C129" s="466"/>
      <c r="D129" s="466"/>
      <c r="E129" s="466" t="str">
        <f>Variables!C13</f>
        <v>rhonda.heintzman@tribunal.gc.ca</v>
      </c>
      <c r="F129" s="466"/>
      <c r="G129" s="466"/>
      <c r="H129" s="466"/>
      <c r="I129" s="466"/>
      <c r="J129" s="466" t="str">
        <f>Variables!D13</f>
        <v>613-558-5983</v>
      </c>
      <c r="K129" s="466"/>
      <c r="L129" s="467"/>
      <c r="M129" s="62"/>
      <c r="O129" s="19"/>
    </row>
    <row r="130" spans="2:15" x14ac:dyDescent="0.3">
      <c r="B130" s="465" t="str">
        <f>Variables!B14</f>
        <v>William Phan</v>
      </c>
      <c r="C130" s="466"/>
      <c r="D130" s="466"/>
      <c r="E130" s="466" t="str">
        <f>Variables!C14</f>
        <v>william.phan@tribunal.gc.ca</v>
      </c>
      <c r="F130" s="466"/>
      <c r="G130" s="466"/>
      <c r="H130" s="466"/>
      <c r="I130" s="466"/>
      <c r="J130" s="466" t="str">
        <f>Variables!D14</f>
        <v>343-543-7269</v>
      </c>
      <c r="K130" s="466"/>
      <c r="L130" s="467"/>
      <c r="M130" s="62"/>
      <c r="O130" s="19"/>
    </row>
    <row r="131" spans="2:15" x14ac:dyDescent="0.3">
      <c r="B131" s="110"/>
      <c r="C131" s="111"/>
      <c r="D131" s="111"/>
      <c r="E131" s="111"/>
      <c r="F131" s="111"/>
      <c r="G131" s="111"/>
      <c r="H131" s="111"/>
      <c r="I131" s="111"/>
      <c r="J131" s="111"/>
      <c r="K131" s="111"/>
      <c r="L131" s="112"/>
      <c r="M131" s="62"/>
    </row>
  </sheetData>
  <sheetProtection algorithmName="SHA-512" hashValue="NM+AvSTCpZiwdnDNCjWYyWrAQ1f41leT5zPUo9YTtUOyKx4mZetaLoBoWHtUzaiPU+X4AmiAaMZzh1frv/vHQA==" saltValue="VJnfTf/AXN0ADUvBjxfZBA==" spinCount="100000" sheet="1" objects="1" scenarios="1" selectLockedCells="1"/>
  <mergeCells count="65">
    <mergeCell ref="B106:D107"/>
    <mergeCell ref="B108:D109"/>
    <mergeCell ref="B110:D111"/>
    <mergeCell ref="E108:L109"/>
    <mergeCell ref="E86:E88"/>
    <mergeCell ref="B130:D130"/>
    <mergeCell ref="E129:I129"/>
    <mergeCell ref="E130:I130"/>
    <mergeCell ref="J129:L129"/>
    <mergeCell ref="J130:L130"/>
    <mergeCell ref="B129:D129"/>
    <mergeCell ref="B4:L4"/>
    <mergeCell ref="B5:L5"/>
    <mergeCell ref="B8:L8"/>
    <mergeCell ref="B10:F16"/>
    <mergeCell ref="H10:L16"/>
    <mergeCell ref="B6:L6"/>
    <mergeCell ref="O9:P17"/>
    <mergeCell ref="C29:K40"/>
    <mergeCell ref="E51:K52"/>
    <mergeCell ref="B56:L63"/>
    <mergeCell ref="B120:L121"/>
    <mergeCell ref="B21:F22"/>
    <mergeCell ref="G21:G22"/>
    <mergeCell ref="H21:L22"/>
    <mergeCell ref="B25:L25"/>
    <mergeCell ref="B27:L27"/>
    <mergeCell ref="B19:L19"/>
    <mergeCell ref="B78:L78"/>
    <mergeCell ref="B98:L98"/>
    <mergeCell ref="B72:L72"/>
    <mergeCell ref="E104:L105"/>
    <mergeCell ref="E106:L107"/>
    <mergeCell ref="B42:L42"/>
    <mergeCell ref="B49:L49"/>
    <mergeCell ref="B118:L118"/>
    <mergeCell ref="B84:D85"/>
    <mergeCell ref="B91:D95"/>
    <mergeCell ref="E91:L95"/>
    <mergeCell ref="B102:D103"/>
    <mergeCell ref="E102:L103"/>
    <mergeCell ref="B90:L90"/>
    <mergeCell ref="B100:L100"/>
    <mergeCell ref="B80:D81"/>
    <mergeCell ref="E80:L81"/>
    <mergeCell ref="E82:L83"/>
    <mergeCell ref="E84:L85"/>
    <mergeCell ref="B47:L47"/>
    <mergeCell ref="D68:J69"/>
    <mergeCell ref="B44:L44"/>
    <mergeCell ref="B127:L127"/>
    <mergeCell ref="B125:L125"/>
    <mergeCell ref="B116:L116"/>
    <mergeCell ref="B119:L119"/>
    <mergeCell ref="B122:L122"/>
    <mergeCell ref="B74:L75"/>
    <mergeCell ref="B82:D83"/>
    <mergeCell ref="B54:L54"/>
    <mergeCell ref="B66:L66"/>
    <mergeCell ref="D51:D52"/>
    <mergeCell ref="B51:C52"/>
    <mergeCell ref="B86:D88"/>
    <mergeCell ref="B113:I113"/>
    <mergeCell ref="E110:L111"/>
    <mergeCell ref="B104:D105"/>
  </mergeCells>
  <dataValidations count="3">
    <dataValidation type="list" allowBlank="1" showInputMessage="1" showErrorMessage="1" sqref="J113" xr:uid="{EA43E088-98E8-4631-9262-1DAFC17B3891}">
      <formula1>"X"</formula1>
    </dataValidation>
    <dataValidation type="list" allowBlank="1" showInputMessage="1" showErrorMessage="1" sqref="G21" xr:uid="{4AE6BBE5-7FC5-4DF0-963E-0A0A408B8D64}">
      <formula1>"English, Français"</formula1>
    </dataValidation>
    <dataValidation type="textLength" operator="lessThanOrEqual" allowBlank="1" showInputMessage="1" showErrorMessage="1" prompt="1000 character limit/limite de 1000 caractères" sqref="B56:L63" xr:uid="{2CAC40F2-F21D-4F16-930A-BC19E2B1A9B3}">
      <formula1>1000</formula1>
    </dataValidation>
  </dataValidations>
  <hyperlinks>
    <hyperlink ref="B44:L44" location="Exclusions!A1" display="Exclusions!A1" xr:uid="{E1A39F6A-B466-4EB3-A210-DDD019D5C42C}"/>
    <hyperlink ref="B42:L42" location="Info!A1" display="Info!A1" xr:uid="{E830F709-03DA-47BD-AEA2-700A04A8A4AF}"/>
  </hyperlinks>
  <printOptions horizontalCentered="1"/>
  <pageMargins left="0.25" right="0.25" top="0.75" bottom="0.75" header="0.3" footer="0.3"/>
  <pageSetup scale="63" fitToHeight="0" orientation="portrait" r:id="rId1"/>
  <headerFooter>
    <oddFooter>&amp;L&amp;A</oddFooter>
  </headerFooter>
  <rowBreaks count="1" manualBreakCount="1">
    <brk id="70" min="1" max="11" man="1"/>
  </rowBreaks>
  <ignoredErrors>
    <ignoredError sqref="B119"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2EFA424-D8E2-41DB-8B74-0E3F250CD63B}">
          <x14:formula1>
            <xm:f>Variables!$D$39:$D$40</xm:f>
          </x14:formula1>
          <xm:sqref>D51 E86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8C49-1393-4736-9E2B-17570D1757F3}">
  <sheetPr>
    <tabColor theme="8" tint="-0.499984740745262"/>
  </sheetPr>
  <dimension ref="B2:AV80"/>
  <sheetViews>
    <sheetView zoomScale="87" workbookViewId="0"/>
  </sheetViews>
  <sheetFormatPr defaultRowHeight="14.4" x14ac:dyDescent="0.3"/>
  <cols>
    <col min="3" max="3" width="11.5546875" customWidth="1"/>
    <col min="4" max="4" width="13.109375" customWidth="1"/>
    <col min="5" max="5" width="15.44140625" customWidth="1"/>
    <col min="6" max="6" width="12.6640625" customWidth="1"/>
    <col min="7" max="7" width="8" customWidth="1"/>
    <col min="8" max="8" width="9.5546875" customWidth="1"/>
    <col min="9" max="9" width="10.109375" customWidth="1"/>
    <col min="10" max="10" width="13.44140625" customWidth="1"/>
    <col min="14" max="15" width="9.109375" customWidth="1"/>
    <col min="16" max="16" width="10.44140625" customWidth="1"/>
    <col min="18" max="18" width="11.109375" customWidth="1"/>
    <col min="19" max="19" width="10.5546875" customWidth="1"/>
    <col min="20" max="20" width="10.44140625" customWidth="1"/>
    <col min="21" max="21" width="9.5546875" bestFit="1" customWidth="1"/>
    <col min="22" max="22" width="10.109375" customWidth="1"/>
    <col min="23" max="23" width="10.5546875" customWidth="1"/>
    <col min="24" max="24" width="12.88671875" customWidth="1"/>
    <col min="25" max="25" width="11" customWidth="1"/>
    <col min="26" max="26" width="11.5546875" customWidth="1"/>
    <col min="27" max="27" width="10.33203125" customWidth="1"/>
    <col min="28" max="28" width="10.44140625" customWidth="1"/>
    <col min="31" max="31" width="9.44140625" customWidth="1"/>
    <col min="32" max="32" width="9.88671875" customWidth="1"/>
    <col min="34" max="34" width="10.44140625" customWidth="1"/>
    <col min="35" max="35" width="10.109375" customWidth="1"/>
  </cols>
  <sheetData>
    <row r="2" spans="2:34" x14ac:dyDescent="0.3">
      <c r="C2" s="263" t="s">
        <v>453</v>
      </c>
    </row>
    <row r="3" spans="2:34" x14ac:dyDescent="0.3">
      <c r="B3" s="264"/>
    </row>
    <row r="4" spans="2:34" x14ac:dyDescent="0.3">
      <c r="B4" s="671" t="s">
        <v>454</v>
      </c>
      <c r="C4" s="672"/>
    </row>
    <row r="5" spans="2:34" ht="17.25" customHeight="1" x14ac:dyDescent="0.3">
      <c r="B5" s="265" t="s">
        <v>455</v>
      </c>
      <c r="C5" s="265" t="s">
        <v>456</v>
      </c>
      <c r="D5" s="265" t="s">
        <v>457</v>
      </c>
      <c r="E5" s="266" t="s">
        <v>458</v>
      </c>
      <c r="F5" s="266" t="s">
        <v>459</v>
      </c>
      <c r="G5" s="266" t="s">
        <v>460</v>
      </c>
      <c r="H5" s="267" t="s">
        <v>461</v>
      </c>
      <c r="I5" s="267" t="s">
        <v>462</v>
      </c>
      <c r="J5" s="266" t="s">
        <v>463</v>
      </c>
      <c r="K5" s="266" t="s">
        <v>464</v>
      </c>
      <c r="L5" s="268" t="s">
        <v>465</v>
      </c>
      <c r="M5" s="268" t="s">
        <v>466</v>
      </c>
      <c r="N5" s="268" t="s">
        <v>467</v>
      </c>
      <c r="O5" s="268" t="s">
        <v>468</v>
      </c>
      <c r="P5" s="268" t="s">
        <v>469</v>
      </c>
      <c r="AH5" s="269"/>
    </row>
    <row r="6" spans="2:34" s="264" customFormat="1" x14ac:dyDescent="0.3">
      <c r="B6" s="270">
        <f>Intro!$E$80</f>
        <v>0</v>
      </c>
      <c r="C6" s="271" t="s">
        <v>470</v>
      </c>
      <c r="D6" s="270" t="s">
        <v>471</v>
      </c>
      <c r="E6" s="272" t="s">
        <v>364</v>
      </c>
      <c r="F6" s="272" t="s">
        <v>472</v>
      </c>
      <c r="G6" s="272"/>
      <c r="H6" s="273" t="b">
        <f>IF(Public!$K$17="X","Service center/distributor",IF(Public!$K$19="X","Distributor",IF(Public!$K$20="X","Broker/Trader",IF(OR(Public!$K$21="X",Public!$K$23="X"),"End User"))))</f>
        <v>0</v>
      </c>
      <c r="I6" s="274" t="s">
        <v>473</v>
      </c>
      <c r="J6" s="272" t="s">
        <v>474</v>
      </c>
      <c r="K6" s="275" t="s">
        <v>474</v>
      </c>
      <c r="L6" s="276" t="str">
        <f>Confirm!F39</f>
        <v>-</v>
      </c>
      <c r="M6" s="276" t="str">
        <f>Confirm!G39</f>
        <v>-</v>
      </c>
      <c r="N6" s="276" t="str">
        <f>Confirm!H39</f>
        <v>-</v>
      </c>
      <c r="O6" s="276" t="str">
        <f>Confirm!I39</f>
        <v>-</v>
      </c>
      <c r="P6" s="277" t="str">
        <f>Confirm!J39</f>
        <v>-</v>
      </c>
      <c r="AH6" s="276"/>
    </row>
    <row r="7" spans="2:34" x14ac:dyDescent="0.3">
      <c r="B7" s="278">
        <f>Intro!$E$80</f>
        <v>0</v>
      </c>
      <c r="C7" s="278" t="str">
        <f>C6</f>
        <v>2 - Importer</v>
      </c>
      <c r="D7" s="278" t="s">
        <v>471</v>
      </c>
      <c r="E7" s="279" t="s">
        <v>366</v>
      </c>
      <c r="F7" s="279" t="s">
        <v>472</v>
      </c>
      <c r="G7" s="280"/>
      <c r="H7" s="281" t="b">
        <f>IF(Public!$K$17="X","Service center/distributor",IF(Public!$K$19="X","Distributor",IF(Public!$K$20="X","Broker/Trader",IF(OR(Public!$K$21="X",Public!$K$23="X"),"End User"))))</f>
        <v>0</v>
      </c>
      <c r="I7" s="282" t="s">
        <v>473</v>
      </c>
      <c r="J7" s="280"/>
      <c r="K7" s="283" t="s">
        <v>474</v>
      </c>
      <c r="L7" s="284" t="str">
        <f>Confirm!F40</f>
        <v>-</v>
      </c>
      <c r="M7" s="284" t="str">
        <f>Confirm!G40</f>
        <v>-</v>
      </c>
      <c r="N7" s="284" t="str">
        <f>Confirm!H40</f>
        <v>-</v>
      </c>
      <c r="O7" s="284" t="str">
        <f>Confirm!I40</f>
        <v>-</v>
      </c>
      <c r="P7" s="285" t="str">
        <f>Confirm!J40</f>
        <v>-</v>
      </c>
      <c r="AH7" s="276"/>
    </row>
    <row r="8" spans="2:34" x14ac:dyDescent="0.3">
      <c r="B8" s="286">
        <f>Intro!$E$80</f>
        <v>0</v>
      </c>
      <c r="C8" s="286" t="str">
        <f>C7</f>
        <v>2 - Importer</v>
      </c>
      <c r="D8" s="286" t="s">
        <v>471</v>
      </c>
      <c r="E8" s="287" t="s">
        <v>419</v>
      </c>
      <c r="F8" s="287" t="s">
        <v>475</v>
      </c>
      <c r="G8" s="272"/>
      <c r="H8" s="288" t="b">
        <f>IF(Public!$K$17="X","Service center/distributor",IF(Public!$K$19="X","Distributor",IF(Public!$K$20="X","Broker/Trader",IF(OR(Public!$K$21="X",Public!$K$23="X"),"End User"))))</f>
        <v>0</v>
      </c>
      <c r="I8" s="289" t="s">
        <v>473</v>
      </c>
      <c r="J8" s="272"/>
      <c r="K8" s="275" t="s">
        <v>474</v>
      </c>
      <c r="L8" s="290" t="str">
        <f>Confirm!F41</f>
        <v>-</v>
      </c>
      <c r="M8" s="290" t="str">
        <f>Confirm!G41</f>
        <v>-</v>
      </c>
      <c r="N8" s="290" t="str">
        <f>Confirm!H41</f>
        <v>-</v>
      </c>
      <c r="O8" s="290" t="str">
        <f>Confirm!I41</f>
        <v>-</v>
      </c>
      <c r="P8" s="291" t="str">
        <f>Confirm!J41</f>
        <v>-</v>
      </c>
      <c r="AH8" s="276"/>
    </row>
    <row r="9" spans="2:34" x14ac:dyDescent="0.3">
      <c r="B9" s="278">
        <f>Intro!$E$80</f>
        <v>0</v>
      </c>
      <c r="C9" s="278" t="str">
        <f>C8</f>
        <v>2 - Importer</v>
      </c>
      <c r="D9" s="278" t="s">
        <v>471</v>
      </c>
      <c r="E9" s="279" t="s">
        <v>418</v>
      </c>
      <c r="F9" s="279" t="s">
        <v>475</v>
      </c>
      <c r="G9" s="280"/>
      <c r="H9" s="281" t="b">
        <f>IF(Public!$K$17="X","Service center/distributor",IF(Public!$K$19="X","Distributor",IF(Public!$K$20="X","Broker/Trader",IF(OR(Public!$K$21="X",Public!$K$23="X"),"End User"))))</f>
        <v>0</v>
      </c>
      <c r="I9" s="282" t="s">
        <v>473</v>
      </c>
      <c r="J9" s="280"/>
      <c r="K9" s="283" t="s">
        <v>474</v>
      </c>
      <c r="L9" s="284" t="str">
        <f>Confirm!F42</f>
        <v>-</v>
      </c>
      <c r="M9" s="284" t="str">
        <f>Confirm!G42</f>
        <v>-</v>
      </c>
      <c r="N9" s="284" t="str">
        <f>Confirm!H42</f>
        <v>-</v>
      </c>
      <c r="O9" s="284" t="str">
        <f>Confirm!I42</f>
        <v>-</v>
      </c>
      <c r="P9" s="285" t="str">
        <f>Confirm!J42</f>
        <v>-</v>
      </c>
      <c r="AH9" s="276"/>
    </row>
    <row r="10" spans="2:34" x14ac:dyDescent="0.3">
      <c r="B10" s="286">
        <f>Intro!$E$80</f>
        <v>0</v>
      </c>
      <c r="C10" s="286" t="str">
        <f>C9</f>
        <v>2 - Importer</v>
      </c>
      <c r="D10" s="286" t="s">
        <v>471</v>
      </c>
      <c r="E10" s="287" t="s">
        <v>476</v>
      </c>
      <c r="F10" s="287" t="s">
        <v>475</v>
      </c>
      <c r="G10" s="272"/>
      <c r="H10" s="288" t="b">
        <f>IF(Public!$K$17="X","Service center/distributor",IF(Public!$K$19="X","Distributor",IF(Public!$K$20="X","Broker/Trader",IF(OR(Public!$K$21="X",Public!$K$23="X"),"End User"))))</f>
        <v>0</v>
      </c>
      <c r="I10" s="289" t="s">
        <v>473</v>
      </c>
      <c r="J10" s="272"/>
      <c r="K10" s="275" t="s">
        <v>474</v>
      </c>
      <c r="L10" s="290" t="str">
        <f>Confirm!F43</f>
        <v>-</v>
      </c>
      <c r="M10" s="290" t="str">
        <f>Confirm!G43</f>
        <v>-</v>
      </c>
      <c r="N10" s="290" t="str">
        <f>Confirm!H43</f>
        <v>-</v>
      </c>
      <c r="O10" s="290" t="str">
        <f>Confirm!I43</f>
        <v>-</v>
      </c>
      <c r="P10" s="291" t="str">
        <f>Confirm!J43</f>
        <v>-</v>
      </c>
      <c r="AH10" s="276"/>
    </row>
    <row r="11" spans="2:34" x14ac:dyDescent="0.3">
      <c r="B11" s="278">
        <f>Intro!$E$80</f>
        <v>0</v>
      </c>
      <c r="C11" s="278" t="str">
        <f>C6</f>
        <v>2 - Importer</v>
      </c>
      <c r="D11" s="278" t="s">
        <v>471</v>
      </c>
      <c r="E11" s="279" t="s">
        <v>477</v>
      </c>
      <c r="F11" s="279" t="s">
        <v>475</v>
      </c>
      <c r="G11" s="279"/>
      <c r="H11" s="281" t="b">
        <f>IF(Public!$K$17="X","Service center/distributor",IF(Public!$K$19="X","Distributor",IF(Public!$K$20="X","Broker/Trader",IF(OR(Public!$K$21="X",Public!$K$23="X"),"End User"))))</f>
        <v>0</v>
      </c>
      <c r="I11" s="282" t="s">
        <v>473</v>
      </c>
      <c r="J11" s="279" t="s">
        <v>474</v>
      </c>
      <c r="K11" s="283" t="s">
        <v>474</v>
      </c>
      <c r="L11" s="284" t="str">
        <f>Confirm!F44</f>
        <v>-</v>
      </c>
      <c r="M11" s="284" t="str">
        <f>Confirm!G44</f>
        <v>-</v>
      </c>
      <c r="N11" s="284" t="str">
        <f>Confirm!H44</f>
        <v>-</v>
      </c>
      <c r="O11" s="284" t="str">
        <f>Confirm!I44</f>
        <v>-</v>
      </c>
      <c r="P11" s="285" t="str">
        <f>Confirm!J44</f>
        <v>-</v>
      </c>
      <c r="AH11" s="290"/>
    </row>
    <row r="12" spans="2:34" x14ac:dyDescent="0.3">
      <c r="B12" s="286">
        <f>Intro!$E$80</f>
        <v>0</v>
      </c>
      <c r="C12" s="286" t="str">
        <f>C11</f>
        <v>2 - Importer</v>
      </c>
      <c r="D12" s="286" t="s">
        <v>471</v>
      </c>
      <c r="E12" s="287" t="s">
        <v>478</v>
      </c>
      <c r="F12" s="287" t="s">
        <v>475</v>
      </c>
      <c r="G12" s="287" t="str">
        <f>Confirm!F46</f>
        <v>-</v>
      </c>
      <c r="H12" s="288" t="b">
        <f>IF(Public!$K$17="X","Service center/distributor",IF(Public!$K$19="X","Distributor",IF(Public!$K$20="X","Broker/Trader",IF(OR(Public!$K$21="X",Public!$K$23="X"),"End User"))))</f>
        <v>0</v>
      </c>
      <c r="I12" s="289" t="s">
        <v>473</v>
      </c>
      <c r="J12" s="287" t="s">
        <v>474</v>
      </c>
      <c r="K12" s="275" t="s">
        <v>474</v>
      </c>
      <c r="L12" s="290" t="str">
        <f>Confirm!F45</f>
        <v>-</v>
      </c>
      <c r="M12" s="290" t="str">
        <f>Confirm!G45</f>
        <v>-</v>
      </c>
      <c r="N12" s="290" t="str">
        <f>Confirm!H45</f>
        <v>-</v>
      </c>
      <c r="O12" s="290" t="str">
        <f>Confirm!I45</f>
        <v>-</v>
      </c>
      <c r="P12" s="291" t="str">
        <f>Confirm!J45</f>
        <v>-</v>
      </c>
      <c r="AH12" s="290"/>
    </row>
    <row r="13" spans="2:34" x14ac:dyDescent="0.3">
      <c r="B13" s="278">
        <f>Intro!$E$80</f>
        <v>0</v>
      </c>
      <c r="C13" s="278" t="str">
        <f>C12</f>
        <v>2 - Importer</v>
      </c>
      <c r="D13" s="278" t="s">
        <v>479</v>
      </c>
      <c r="E13" s="279" t="s">
        <v>480</v>
      </c>
      <c r="F13" s="279" t="s">
        <v>474</v>
      </c>
      <c r="G13" s="279"/>
      <c r="H13" s="281" t="b">
        <f>IF(Public!$K$17="X","Service center/distributor",IF(Public!$K$19="X","Distributor",IF(Public!$K$20="X","Broker/Trader",IF(OR(Public!$K$21="X",Public!$K$23="X"),"End User"))))</f>
        <v>0</v>
      </c>
      <c r="I13" s="282" t="s">
        <v>473</v>
      </c>
      <c r="J13" s="279" t="s">
        <v>481</v>
      </c>
      <c r="K13" s="283" t="s">
        <v>474</v>
      </c>
      <c r="L13" s="284" t="str">
        <f>Confirm!F50</f>
        <v>-</v>
      </c>
      <c r="M13" s="284" t="str">
        <f>Confirm!G50</f>
        <v>-</v>
      </c>
      <c r="N13" s="284" t="str">
        <f>Confirm!H50</f>
        <v>-</v>
      </c>
      <c r="O13" s="284" t="str">
        <f>Confirm!I50</f>
        <v>-</v>
      </c>
      <c r="P13" s="285" t="str">
        <f>Confirm!J50</f>
        <v>-</v>
      </c>
      <c r="AH13" s="290"/>
    </row>
    <row r="14" spans="2:34" x14ac:dyDescent="0.3">
      <c r="B14" s="286">
        <f>Intro!$E$80</f>
        <v>0</v>
      </c>
      <c r="C14" s="286" t="str">
        <f t="shared" ref="C14" si="0">C13</f>
        <v>2 - Importer</v>
      </c>
      <c r="D14" s="286" t="s">
        <v>479</v>
      </c>
      <c r="E14" s="287" t="s">
        <v>480</v>
      </c>
      <c r="F14" s="287" t="s">
        <v>474</v>
      </c>
      <c r="G14" s="287"/>
      <c r="H14" s="288" t="b">
        <f>IF(Public!$K$17="X","Service center/distributor",IF(Public!$K$19="X","Distributor",IF(Public!$K$20="X","Broker/Trader",IF(OR(Public!$K$21="X",Public!$K$23="X"),"End User"))))</f>
        <v>0</v>
      </c>
      <c r="I14" s="289" t="s">
        <v>473</v>
      </c>
      <c r="J14" s="287" t="s">
        <v>482</v>
      </c>
      <c r="K14" s="275" t="s">
        <v>474</v>
      </c>
      <c r="L14" s="290" t="str">
        <f>Confirm!F51</f>
        <v>-</v>
      </c>
      <c r="M14" s="290" t="str">
        <f>Confirm!G51</f>
        <v>-</v>
      </c>
      <c r="N14" s="290" t="str">
        <f>Confirm!H51</f>
        <v>-</v>
      </c>
      <c r="O14" s="290" t="str">
        <f>Confirm!I51</f>
        <v>-</v>
      </c>
      <c r="P14" s="291" t="str">
        <f>Confirm!J51</f>
        <v>-</v>
      </c>
      <c r="AH14" s="290"/>
    </row>
    <row r="15" spans="2:34" x14ac:dyDescent="0.3">
      <c r="B15" s="286">
        <f>Intro!$E$80</f>
        <v>0</v>
      </c>
      <c r="C15" s="293" t="s">
        <v>470</v>
      </c>
      <c r="D15" s="292" t="s">
        <v>471</v>
      </c>
      <c r="E15" s="280" t="s">
        <v>474</v>
      </c>
      <c r="F15" s="280" t="s">
        <v>474</v>
      </c>
      <c r="G15" s="280"/>
      <c r="H15" s="294" t="b">
        <f>IF(Public!$K$17="X","Service center/distributor",IF(Public!$K$19="X","Distributor",IF(Public!$K$20="X","Broker/Trader",IF(OR(Public!$K$21="X",Public!$K$23="X"),"End User"))))</f>
        <v>0</v>
      </c>
      <c r="I15" s="280" t="s">
        <v>474</v>
      </c>
      <c r="J15" s="280" t="s">
        <v>474</v>
      </c>
      <c r="K15" s="295" t="s">
        <v>483</v>
      </c>
      <c r="L15" s="296" t="str">
        <f>Confirm!F73</f>
        <v>-</v>
      </c>
      <c r="M15" s="296" t="str">
        <f>Confirm!G73</f>
        <v>-</v>
      </c>
      <c r="N15" s="296" t="str">
        <f>Confirm!H73</f>
        <v>-</v>
      </c>
      <c r="O15" s="296" t="str">
        <f>Confirm!I73</f>
        <v>-</v>
      </c>
      <c r="P15" s="297" t="str">
        <f>Confirm!J73</f>
        <v>-</v>
      </c>
      <c r="W15" s="270"/>
      <c r="X15" s="286"/>
      <c r="Y15" s="286"/>
      <c r="Z15" s="287"/>
      <c r="AA15" s="287"/>
      <c r="AB15" s="287"/>
      <c r="AC15" s="286"/>
      <c r="AD15" s="289"/>
      <c r="AE15" s="287"/>
      <c r="AF15" s="290"/>
      <c r="AG15" s="290"/>
      <c r="AH15" s="290"/>
    </row>
    <row r="16" spans="2:34" x14ac:dyDescent="0.3">
      <c r="B16" s="286">
        <f>Intro!$E$80</f>
        <v>0</v>
      </c>
      <c r="C16" s="286" t="s">
        <v>470</v>
      </c>
      <c r="D16" s="286" t="s">
        <v>471</v>
      </c>
      <c r="E16" s="287" t="s">
        <v>474</v>
      </c>
      <c r="F16" s="287" t="s">
        <v>474</v>
      </c>
      <c r="G16" s="287"/>
      <c r="H16" s="288" t="b">
        <f>IF(Public!$K$17="X","Service center/distributor",IF(Public!$K$19="X","Distributor",IF(Public!$K$20="X","Broker/Trader",IF(OR(Public!$K$21="X",Public!$K$23="X"),"End User"))))</f>
        <v>0</v>
      </c>
      <c r="I16" s="287" t="s">
        <v>474</v>
      </c>
      <c r="J16" s="287" t="s">
        <v>474</v>
      </c>
      <c r="K16" s="275" t="s">
        <v>394</v>
      </c>
      <c r="L16" s="290" t="str">
        <f>Confirm!F74</f>
        <v>-</v>
      </c>
      <c r="M16" s="290" t="str">
        <f>Confirm!G74</f>
        <v>-</v>
      </c>
      <c r="N16" s="290" t="str">
        <f>Confirm!H74</f>
        <v>-</v>
      </c>
      <c r="O16" s="290" t="str">
        <f>Confirm!I74</f>
        <v>-</v>
      </c>
      <c r="P16" s="291" t="str">
        <f>Confirm!J74</f>
        <v>-</v>
      </c>
      <c r="W16" s="270"/>
      <c r="X16" s="286"/>
      <c r="Y16" s="286"/>
      <c r="Z16" s="287"/>
      <c r="AA16" s="287"/>
      <c r="AB16" s="287"/>
      <c r="AC16" s="286"/>
      <c r="AD16" s="289"/>
      <c r="AE16" s="287"/>
      <c r="AF16" s="290"/>
      <c r="AG16" s="290"/>
      <c r="AH16" s="290"/>
    </row>
    <row r="17" spans="2:48" x14ac:dyDescent="0.3">
      <c r="B17" s="286">
        <f>Intro!$E$80</f>
        <v>0</v>
      </c>
      <c r="C17" s="278" t="s">
        <v>470</v>
      </c>
      <c r="D17" s="278" t="s">
        <v>484</v>
      </c>
      <c r="E17" s="279" t="s">
        <v>480</v>
      </c>
      <c r="F17" s="279" t="s">
        <v>474</v>
      </c>
      <c r="G17" s="279"/>
      <c r="H17" s="281" t="b">
        <f>IF(Public!$K$17="X","Service center/distributor",IF(Public!$K$19="X","Distributor",IF(Public!$K$20="X","Broker/Trader",IF(OR(Public!$K$21="X",Public!$K$23="X"),"End User"))))</f>
        <v>0</v>
      </c>
      <c r="I17" s="279" t="s">
        <v>474</v>
      </c>
      <c r="J17" s="279" t="s">
        <v>474</v>
      </c>
      <c r="K17" s="283" t="s">
        <v>474</v>
      </c>
      <c r="L17" s="284" t="str">
        <f>Confirm!F78</f>
        <v>-</v>
      </c>
      <c r="M17" s="284" t="str">
        <f>Confirm!G78</f>
        <v>-</v>
      </c>
      <c r="N17" s="284" t="str">
        <f>Confirm!H78</f>
        <v>-</v>
      </c>
      <c r="O17" s="284" t="str">
        <f>Confirm!I78</f>
        <v>-</v>
      </c>
      <c r="P17" s="285" t="str">
        <f>Confirm!J78</f>
        <v>-</v>
      </c>
      <c r="W17" s="270"/>
      <c r="X17" s="286"/>
      <c r="Y17" s="286"/>
      <c r="Z17" s="287"/>
      <c r="AA17" s="287"/>
      <c r="AB17" s="287"/>
      <c r="AC17" s="286"/>
      <c r="AD17" s="289"/>
      <c r="AE17" s="287"/>
      <c r="AF17" s="290"/>
      <c r="AG17" s="290"/>
      <c r="AH17" s="290"/>
    </row>
    <row r="18" spans="2:48" x14ac:dyDescent="0.3">
      <c r="W18" s="270"/>
      <c r="X18" s="286"/>
      <c r="Y18" s="286"/>
      <c r="Z18" s="287"/>
      <c r="AA18" s="287"/>
      <c r="AB18" s="287"/>
      <c r="AC18" s="286"/>
      <c r="AD18" s="289"/>
      <c r="AE18" s="287"/>
      <c r="AF18" s="290"/>
      <c r="AG18" s="290"/>
      <c r="AH18" s="290"/>
    </row>
    <row r="19" spans="2:48" x14ac:dyDescent="0.3">
      <c r="W19" s="270"/>
      <c r="X19" s="286"/>
    </row>
    <row r="20" spans="2:48" x14ac:dyDescent="0.3">
      <c r="B20" s="264"/>
      <c r="C20" s="264"/>
      <c r="W20" s="270"/>
      <c r="X20" s="286"/>
    </row>
    <row r="21" spans="2:48" x14ac:dyDescent="0.3">
      <c r="B21" s="671" t="s">
        <v>485</v>
      </c>
      <c r="C21" s="672"/>
      <c r="X21">
        <v>1000</v>
      </c>
    </row>
    <row r="22" spans="2:48" ht="35.4" x14ac:dyDescent="0.3">
      <c r="B22" s="298" t="s">
        <v>486</v>
      </c>
      <c r="C22" s="299" t="s">
        <v>487</v>
      </c>
      <c r="D22" s="300" t="s">
        <v>488</v>
      </c>
      <c r="E22" s="300" t="s">
        <v>489</v>
      </c>
      <c r="F22" s="301" t="s">
        <v>490</v>
      </c>
      <c r="G22" s="301" t="s">
        <v>491</v>
      </c>
      <c r="H22" s="301" t="s">
        <v>492</v>
      </c>
      <c r="I22" s="300" t="s">
        <v>493</v>
      </c>
      <c r="J22" s="300" t="s">
        <v>494</v>
      </c>
      <c r="K22" s="302" t="s">
        <v>495</v>
      </c>
      <c r="L22" s="300" t="s">
        <v>496</v>
      </c>
      <c r="M22" s="303" t="s">
        <v>497</v>
      </c>
      <c r="N22" s="300" t="s">
        <v>498</v>
      </c>
      <c r="O22" s="300" t="s">
        <v>499</v>
      </c>
      <c r="P22" s="300" t="s">
        <v>500</v>
      </c>
      <c r="Q22" s="300" t="s">
        <v>462</v>
      </c>
      <c r="R22" s="300" t="s">
        <v>464</v>
      </c>
      <c r="S22" s="304" t="s">
        <v>501</v>
      </c>
      <c r="T22" s="305" t="s">
        <v>502</v>
      </c>
      <c r="U22" s="305" t="s">
        <v>503</v>
      </c>
      <c r="V22" s="305" t="s">
        <v>504</v>
      </c>
      <c r="W22" s="305" t="s">
        <v>505</v>
      </c>
      <c r="X22" s="306" t="s">
        <v>506</v>
      </c>
      <c r="Y22" s="306" t="s">
        <v>507</v>
      </c>
      <c r="Z22" s="306" t="s">
        <v>508</v>
      </c>
      <c r="AA22" s="306" t="s">
        <v>509</v>
      </c>
      <c r="AB22" s="307" t="s">
        <v>509</v>
      </c>
      <c r="AC22" s="308"/>
      <c r="AD22" s="309"/>
      <c r="AE22" s="309"/>
      <c r="AF22" s="309"/>
      <c r="AG22" s="308"/>
      <c r="AH22" s="308"/>
      <c r="AI22" s="310"/>
      <c r="AJ22" s="308"/>
      <c r="AK22" s="311"/>
      <c r="AL22" s="308"/>
      <c r="AM22" s="308"/>
      <c r="AN22" s="308"/>
      <c r="AO22" s="308"/>
      <c r="AP22" s="312"/>
      <c r="AQ22" s="312"/>
      <c r="AR22" s="312"/>
      <c r="AS22" s="312"/>
      <c r="AT22" s="313"/>
      <c r="AU22" s="313"/>
      <c r="AV22" s="313"/>
    </row>
    <row r="23" spans="2:48" s="264" customFormat="1" x14ac:dyDescent="0.3">
      <c r="B23" s="314">
        <f>$B$6</f>
        <v>0</v>
      </c>
      <c r="C23" s="314">
        <f>B23</f>
        <v>0</v>
      </c>
      <c r="D23" s="315" t="s">
        <v>470</v>
      </c>
      <c r="E23" s="316" t="b">
        <f>$H$6</f>
        <v>0</v>
      </c>
      <c r="F23" s="317"/>
      <c r="G23" s="317"/>
      <c r="H23" s="317"/>
      <c r="I23" s="270" t="s">
        <v>510</v>
      </c>
      <c r="J23" s="314" t="s">
        <v>511</v>
      </c>
      <c r="K23" s="314" t="s">
        <v>512</v>
      </c>
      <c r="L23" s="314" t="s">
        <v>513</v>
      </c>
      <c r="M23" s="318"/>
      <c r="N23" s="314" t="s">
        <v>514</v>
      </c>
      <c r="O23" s="319" t="s">
        <v>515</v>
      </c>
      <c r="P23" s="320" t="s">
        <v>474</v>
      </c>
      <c r="Q23" s="320" t="s">
        <v>473</v>
      </c>
      <c r="R23" s="321" t="s">
        <v>483</v>
      </c>
      <c r="S23" s="264">
        <f>'Imp-Chin. Taipei chin.'!G31</f>
        <v>0</v>
      </c>
      <c r="T23" s="264">
        <f>'Imp-Chin. Taipei chin.'!H31</f>
        <v>0</v>
      </c>
      <c r="U23" s="264">
        <f>'Imp-Chin. Taipei chin.'!I31</f>
        <v>0</v>
      </c>
      <c r="V23" s="264">
        <f>'Imp-Chin. Taipei chin.'!J31</f>
        <v>0</v>
      </c>
      <c r="W23" s="264">
        <f>'Imp-Chin. Taipei chin.'!K31</f>
        <v>0</v>
      </c>
      <c r="X23" s="322">
        <f>'Imp-Chin. Taipei chin.'!G32/$X$21</f>
        <v>0</v>
      </c>
      <c r="Y23" s="323">
        <f>'Imp-Chin. Taipei chin.'!H32/$X$21</f>
        <v>0</v>
      </c>
      <c r="Z23" s="323">
        <f>'Imp-Chin. Taipei chin.'!I32/$X$21</f>
        <v>0</v>
      </c>
      <c r="AA23" s="323">
        <f>'Imp-Chin. Taipei chin.'!J32/$X$21</f>
        <v>0</v>
      </c>
      <c r="AB23" s="323">
        <f>'Imp-Chin. Taipei chin.'!K32/$X$21</f>
        <v>0</v>
      </c>
      <c r="AC23" s="314"/>
      <c r="AD23" s="314"/>
      <c r="AE23" s="314"/>
      <c r="AF23" s="314"/>
      <c r="AG23" s="314"/>
      <c r="AH23" s="314"/>
      <c r="AI23" s="314"/>
      <c r="AJ23" s="314"/>
      <c r="AK23" s="318"/>
      <c r="AL23" s="314"/>
      <c r="AM23" s="319"/>
      <c r="AN23" s="320"/>
      <c r="AO23" s="320"/>
    </row>
    <row r="24" spans="2:48" x14ac:dyDescent="0.3">
      <c r="B24" s="324">
        <f t="shared" ref="B24:B64" si="1">$B$6</f>
        <v>0</v>
      </c>
      <c r="C24" s="324">
        <f t="shared" ref="C24:C27" si="2">B24</f>
        <v>0</v>
      </c>
      <c r="D24" s="325" t="str">
        <f>D23</f>
        <v>2 - Importer</v>
      </c>
      <c r="E24" s="326" t="b">
        <f t="shared" ref="E24:E64" si="3">$H$6</f>
        <v>0</v>
      </c>
      <c r="F24" s="327"/>
      <c r="G24" s="327"/>
      <c r="H24" s="327"/>
      <c r="I24" s="286" t="s">
        <v>510</v>
      </c>
      <c r="J24" s="324" t="s">
        <v>511</v>
      </c>
      <c r="K24" s="324" t="str">
        <f>$K$23</f>
        <v>1 - Subject</v>
      </c>
      <c r="L24" s="324" t="str">
        <f>L23</f>
        <v>Chinese Taipei  |  Taipei chinois</v>
      </c>
      <c r="M24" s="328"/>
      <c r="N24" s="324" t="str">
        <f>N23</f>
        <v>Dumping and Subsidizing</v>
      </c>
      <c r="O24" s="329" t="s">
        <v>515</v>
      </c>
      <c r="P24" s="330" t="s">
        <v>474</v>
      </c>
      <c r="Q24" s="330" t="str">
        <f>Q23</f>
        <v>Discrete</v>
      </c>
      <c r="R24" s="331" t="s">
        <v>394</v>
      </c>
      <c r="S24">
        <f>'Imp-Chin. Taipei chin.'!G34</f>
        <v>0</v>
      </c>
      <c r="T24">
        <f>'Imp-Chin. Taipei chin.'!H34</f>
        <v>0</v>
      </c>
      <c r="U24">
        <f>'Imp-Chin. Taipei chin.'!I34</f>
        <v>0</v>
      </c>
      <c r="V24">
        <f>'Imp-Chin. Taipei chin.'!J34</f>
        <v>0</v>
      </c>
      <c r="W24">
        <f>'Imp-Chin. Taipei chin.'!K34</f>
        <v>0</v>
      </c>
      <c r="X24" s="332">
        <f>'Imp-Chin. Taipei chin.'!G35/$X$21</f>
        <v>0</v>
      </c>
      <c r="Y24" s="333">
        <f>'Imp-Chin. Taipei chin.'!H35/$X$21</f>
        <v>0</v>
      </c>
      <c r="Z24" s="333">
        <f>'Imp-Chin. Taipei chin.'!I35/$X$21</f>
        <v>0</v>
      </c>
      <c r="AA24" s="333">
        <f>'Imp-Chin. Taipei chin.'!J35/$X$21</f>
        <v>0</v>
      </c>
      <c r="AB24" s="333">
        <f>'Imp-Chin. Taipei chin.'!K35/$X$21</f>
        <v>0</v>
      </c>
      <c r="AC24" s="324"/>
      <c r="AD24" s="324"/>
      <c r="AE24" s="324"/>
      <c r="AF24" s="324"/>
      <c r="AG24" s="324"/>
      <c r="AH24" s="324"/>
      <c r="AI24" s="324"/>
      <c r="AJ24" s="324"/>
      <c r="AK24" s="328"/>
      <c r="AL24" s="324"/>
      <c r="AM24" s="329"/>
      <c r="AN24" s="330"/>
      <c r="AO24" s="330"/>
    </row>
    <row r="25" spans="2:48" x14ac:dyDescent="0.3">
      <c r="B25" s="324">
        <f t="shared" si="1"/>
        <v>0</v>
      </c>
      <c r="C25" s="324">
        <f t="shared" si="2"/>
        <v>0</v>
      </c>
      <c r="D25" s="325" t="str">
        <f t="shared" ref="D25:D28" si="4">D24</f>
        <v>2 - Importer</v>
      </c>
      <c r="E25" s="326" t="b">
        <f t="shared" si="3"/>
        <v>0</v>
      </c>
      <c r="F25" s="327"/>
      <c r="G25" s="327"/>
      <c r="H25" s="327"/>
      <c r="I25" s="286" t="s">
        <v>510</v>
      </c>
      <c r="J25" s="324" t="s">
        <v>511</v>
      </c>
      <c r="K25" s="324" t="str">
        <f t="shared" ref="K25:K28" si="5">$K$23</f>
        <v>1 - Subject</v>
      </c>
      <c r="L25" s="324" t="str">
        <f t="shared" ref="L25:L28" si="6">L24</f>
        <v>Chinese Taipei  |  Taipei chinois</v>
      </c>
      <c r="M25" s="328"/>
      <c r="N25" s="324" t="str">
        <f t="shared" ref="N25:N34" si="7">N24</f>
        <v>Dumping and Subsidizing</v>
      </c>
      <c r="O25" s="329" t="s">
        <v>516</v>
      </c>
      <c r="P25" s="334" t="str">
        <f>J13</f>
        <v>Distributors / Service centers  |  Distributeurs / Centre de services</v>
      </c>
      <c r="Q25" s="330" t="str">
        <f t="shared" ref="Q25:Q28" si="8">Q24</f>
        <v>Discrete</v>
      </c>
      <c r="R25" s="331" t="s">
        <v>483</v>
      </c>
      <c r="S25">
        <f>'Imp-Chin. Taipei chin.'!G42</f>
        <v>0</v>
      </c>
      <c r="T25">
        <f>'Imp-Chin. Taipei chin.'!H42</f>
        <v>0</v>
      </c>
      <c r="U25">
        <f>'Imp-Chin. Taipei chin.'!I42</f>
        <v>0</v>
      </c>
      <c r="V25">
        <f>'Imp-Chin. Taipei chin.'!J42</f>
        <v>0</v>
      </c>
      <c r="W25">
        <f>'Imp-Chin. Taipei chin.'!K42</f>
        <v>0</v>
      </c>
      <c r="X25" s="332">
        <f>'Imp-Chin. Taipei chin.'!G43/$X$21</f>
        <v>0</v>
      </c>
      <c r="Y25" s="333">
        <f>'Imp-Chin. Taipei chin.'!H43/$X$21</f>
        <v>0</v>
      </c>
      <c r="Z25" s="333">
        <f>'Imp-Chin. Taipei chin.'!I43/$X$21</f>
        <v>0</v>
      </c>
      <c r="AA25" s="333">
        <f>'Imp-Chin. Taipei chin.'!J43/$X$21</f>
        <v>0</v>
      </c>
      <c r="AB25" s="333">
        <f>'Imp-Chin. Taipei chin.'!K43/$X$21</f>
        <v>0</v>
      </c>
      <c r="AC25" s="324"/>
      <c r="AD25" s="324"/>
      <c r="AE25" s="324"/>
      <c r="AF25" s="324"/>
      <c r="AG25" s="324"/>
      <c r="AH25" s="324"/>
      <c r="AI25" s="324"/>
      <c r="AJ25" s="324"/>
      <c r="AK25" s="328"/>
      <c r="AL25" s="324"/>
      <c r="AM25" s="329"/>
      <c r="AN25" s="330"/>
      <c r="AO25" s="320"/>
    </row>
    <row r="26" spans="2:48" x14ac:dyDescent="0.3">
      <c r="B26" s="324">
        <f t="shared" si="1"/>
        <v>0</v>
      </c>
      <c r="C26" s="324">
        <f t="shared" si="2"/>
        <v>0</v>
      </c>
      <c r="D26" s="325" t="str">
        <f t="shared" si="4"/>
        <v>2 - Importer</v>
      </c>
      <c r="E26" s="326" t="b">
        <f t="shared" si="3"/>
        <v>0</v>
      </c>
      <c r="F26" s="327"/>
      <c r="G26" s="327"/>
      <c r="H26" s="327"/>
      <c r="I26" s="286" t="s">
        <v>510</v>
      </c>
      <c r="J26" s="324" t="s">
        <v>511</v>
      </c>
      <c r="K26" s="324" t="str">
        <f t="shared" si="5"/>
        <v>1 - Subject</v>
      </c>
      <c r="L26" s="324" t="str">
        <f t="shared" si="6"/>
        <v>Chinese Taipei  |  Taipei chinois</v>
      </c>
      <c r="M26" s="328"/>
      <c r="N26" s="324" t="str">
        <f t="shared" si="7"/>
        <v>Dumping and Subsidizing</v>
      </c>
      <c r="O26" s="329" t="s">
        <v>516</v>
      </c>
      <c r="P26" s="334" t="str">
        <f>P25</f>
        <v>Distributors / Service centers  |  Distributeurs / Centre de services</v>
      </c>
      <c r="Q26" s="330" t="str">
        <f t="shared" si="8"/>
        <v>Discrete</v>
      </c>
      <c r="R26" s="331" t="s">
        <v>394</v>
      </c>
      <c r="S26">
        <f>'Imp-Chin. Taipei chin.'!G49</f>
        <v>0</v>
      </c>
      <c r="T26">
        <f>'Imp-Chin. Taipei chin.'!H49</f>
        <v>0</v>
      </c>
      <c r="U26">
        <f>'Imp-Chin. Taipei chin.'!I49</f>
        <v>0</v>
      </c>
      <c r="V26">
        <f>'Imp-Chin. Taipei chin.'!J49</f>
        <v>0</v>
      </c>
      <c r="W26">
        <f>'Imp-Chin. Taipei chin.'!K49</f>
        <v>0</v>
      </c>
      <c r="X26" s="332">
        <f>'Imp-Chin. Taipei chin.'!G50/$X$21</f>
        <v>0</v>
      </c>
      <c r="Y26" s="333">
        <f>'Imp-Chin. Taipei chin.'!H50/$X$21</f>
        <v>0</v>
      </c>
      <c r="Z26" s="333">
        <f>'Imp-Chin. Taipei chin.'!I50/$X$21</f>
        <v>0</v>
      </c>
      <c r="AA26" s="333">
        <f>'Imp-Chin. Taipei chin.'!J50/$X$21</f>
        <v>0</v>
      </c>
      <c r="AB26" s="333">
        <f>'Imp-Chin. Taipei chin.'!K50/$X$21</f>
        <v>0</v>
      </c>
      <c r="AC26" s="324"/>
      <c r="AD26" s="324"/>
      <c r="AE26" s="324"/>
      <c r="AF26" s="324"/>
      <c r="AG26" s="324"/>
      <c r="AH26" s="324"/>
      <c r="AI26" s="324"/>
      <c r="AJ26" s="324"/>
      <c r="AK26" s="328"/>
      <c r="AL26" s="324"/>
      <c r="AM26" s="329"/>
      <c r="AN26" s="330"/>
      <c r="AO26" s="320"/>
    </row>
    <row r="27" spans="2:48" ht="13.5" customHeight="1" x14ac:dyDescent="0.3">
      <c r="B27" s="324">
        <f t="shared" si="1"/>
        <v>0</v>
      </c>
      <c r="C27" s="324">
        <f t="shared" si="2"/>
        <v>0</v>
      </c>
      <c r="D27" s="325" t="str">
        <f t="shared" si="4"/>
        <v>2 - Importer</v>
      </c>
      <c r="E27" s="326" t="b">
        <f t="shared" si="3"/>
        <v>0</v>
      </c>
      <c r="F27" s="327"/>
      <c r="G27" s="327"/>
      <c r="H27" s="327"/>
      <c r="I27" s="286" t="s">
        <v>510</v>
      </c>
      <c r="J27" s="324" t="s">
        <v>511</v>
      </c>
      <c r="K27" s="324" t="str">
        <f t="shared" si="5"/>
        <v>1 - Subject</v>
      </c>
      <c r="L27" s="324" t="str">
        <f t="shared" si="6"/>
        <v>Chinese Taipei  |  Taipei chinois</v>
      </c>
      <c r="M27" s="328"/>
      <c r="N27" s="324" t="str">
        <f>N26</f>
        <v>Dumping and Subsidizing</v>
      </c>
      <c r="O27" s="329" t="s">
        <v>516</v>
      </c>
      <c r="P27" s="334" t="str">
        <f>J14</f>
        <v>End users  |  Utilisateurs finals</v>
      </c>
      <c r="Q27" s="330" t="str">
        <f t="shared" si="8"/>
        <v>Discrete</v>
      </c>
      <c r="R27" s="331" t="s">
        <v>483</v>
      </c>
      <c r="S27">
        <f>'Imp-Chin. Taipei chin.'!G45</f>
        <v>0</v>
      </c>
      <c r="T27">
        <f>'Imp-Chin. Taipei chin.'!H45</f>
        <v>0</v>
      </c>
      <c r="U27">
        <f>'Imp-Chin. Taipei chin.'!I45</f>
        <v>0</v>
      </c>
      <c r="V27">
        <f>'Imp-Chin. Taipei chin.'!J45</f>
        <v>0</v>
      </c>
      <c r="W27">
        <f>'Imp-Chin. Taipei chin.'!K45</f>
        <v>0</v>
      </c>
      <c r="X27" s="332">
        <f>'Imp-Chin. Taipei chin.'!G46/$X$21</f>
        <v>0</v>
      </c>
      <c r="Y27" s="333">
        <f>'Imp-Chin. Taipei chin.'!H46/$X$21</f>
        <v>0</v>
      </c>
      <c r="Z27" s="333">
        <f>'Imp-Chin. Taipei chin.'!I46/$X$21</f>
        <v>0</v>
      </c>
      <c r="AA27" s="333">
        <f>'Imp-Chin. Taipei chin.'!J46/$X$21</f>
        <v>0</v>
      </c>
      <c r="AB27" s="333">
        <f>'Imp-Chin. Taipei chin.'!K46/$X$21</f>
        <v>0</v>
      </c>
      <c r="AC27" s="324"/>
      <c r="AD27" s="324"/>
      <c r="AE27" s="324"/>
      <c r="AF27" s="324"/>
      <c r="AG27" s="324"/>
      <c r="AH27" s="324"/>
      <c r="AI27" s="324"/>
      <c r="AJ27" s="324"/>
      <c r="AK27" s="328"/>
      <c r="AL27" s="324"/>
      <c r="AM27" s="329"/>
      <c r="AN27" s="330"/>
      <c r="AO27" s="320"/>
    </row>
    <row r="28" spans="2:48" ht="13.5" customHeight="1" x14ac:dyDescent="0.3">
      <c r="B28" s="324">
        <f t="shared" si="1"/>
        <v>0</v>
      </c>
      <c r="C28" s="324">
        <f>B28</f>
        <v>0</v>
      </c>
      <c r="D28" s="325" t="str">
        <f t="shared" si="4"/>
        <v>2 - Importer</v>
      </c>
      <c r="E28" s="326" t="b">
        <f t="shared" si="3"/>
        <v>0</v>
      </c>
      <c r="F28" s="327"/>
      <c r="G28" s="327"/>
      <c r="H28" s="327"/>
      <c r="I28" s="286" t="s">
        <v>510</v>
      </c>
      <c r="J28" s="324" t="s">
        <v>511</v>
      </c>
      <c r="K28" s="324" t="str">
        <f t="shared" si="5"/>
        <v>1 - Subject</v>
      </c>
      <c r="L28" s="324" t="str">
        <f t="shared" si="6"/>
        <v>Chinese Taipei  |  Taipei chinois</v>
      </c>
      <c r="M28" s="328"/>
      <c r="N28" s="324" t="str">
        <f t="shared" si="7"/>
        <v>Dumping and Subsidizing</v>
      </c>
      <c r="O28" s="329" t="s">
        <v>516</v>
      </c>
      <c r="P28" s="334" t="str">
        <f>P27</f>
        <v>End users  |  Utilisateurs finals</v>
      </c>
      <c r="Q28" s="330" t="str">
        <f t="shared" si="8"/>
        <v>Discrete</v>
      </c>
      <c r="R28" s="331" t="s">
        <v>394</v>
      </c>
      <c r="S28">
        <f>'Imp-Chin. Taipei chin.'!G52</f>
        <v>0</v>
      </c>
      <c r="T28">
        <f>'Imp-Chin. Taipei chin.'!H52</f>
        <v>0</v>
      </c>
      <c r="U28">
        <f>'Imp-Chin. Taipei chin.'!I52</f>
        <v>0</v>
      </c>
      <c r="V28">
        <f>'Imp-Chin. Taipei chin.'!J52</f>
        <v>0</v>
      </c>
      <c r="W28">
        <f>'Imp-Chin. Taipei chin.'!K52</f>
        <v>0</v>
      </c>
      <c r="X28" s="332">
        <f>'Imp-Chin. Taipei chin.'!G53/$X$21</f>
        <v>0</v>
      </c>
      <c r="Y28" s="333">
        <f>'Imp-Chin. Taipei chin.'!H53/$X$21</f>
        <v>0</v>
      </c>
      <c r="Z28" s="333">
        <f>'Imp-Chin. Taipei chin.'!I53/$X$21</f>
        <v>0</v>
      </c>
      <c r="AA28" s="333">
        <f>'Imp-Chin. Taipei chin.'!J53/$X$21</f>
        <v>0</v>
      </c>
      <c r="AB28" s="333">
        <f>'Imp-Chin. Taipei chin.'!K53/$X$21</f>
        <v>0</v>
      </c>
      <c r="AC28" s="324"/>
      <c r="AD28" s="324"/>
      <c r="AE28" s="324"/>
      <c r="AF28" s="324"/>
      <c r="AG28" s="324"/>
      <c r="AH28" s="324"/>
      <c r="AI28" s="324"/>
      <c r="AJ28" s="324"/>
      <c r="AK28" s="328"/>
      <c r="AL28" s="324"/>
      <c r="AM28" s="329"/>
      <c r="AN28" s="330"/>
      <c r="AO28" s="320"/>
    </row>
    <row r="29" spans="2:48" s="264" customFormat="1" x14ac:dyDescent="0.3">
      <c r="B29" s="314">
        <f t="shared" si="1"/>
        <v>0</v>
      </c>
      <c r="C29" s="314">
        <f>B29</f>
        <v>0</v>
      </c>
      <c r="D29" s="315" t="s">
        <v>470</v>
      </c>
      <c r="E29" s="316" t="b">
        <f t="shared" si="3"/>
        <v>0</v>
      </c>
      <c r="F29" s="317"/>
      <c r="G29" s="317"/>
      <c r="H29" s="317"/>
      <c r="I29" s="335" t="s">
        <v>517</v>
      </c>
      <c r="J29" s="314" t="s">
        <v>511</v>
      </c>
      <c r="K29" s="270" t="s">
        <v>518</v>
      </c>
      <c r="L29" s="270" t="s">
        <v>519</v>
      </c>
      <c r="M29" s="318"/>
      <c r="N29" s="314" t="str">
        <f t="shared" si="7"/>
        <v>Dumping and Subsidizing</v>
      </c>
      <c r="O29" s="319" t="s">
        <v>515</v>
      </c>
      <c r="P29" s="320" t="s">
        <v>474</v>
      </c>
      <c r="Q29" s="320" t="s">
        <v>473</v>
      </c>
      <c r="R29" s="321" t="s">
        <v>483</v>
      </c>
      <c r="S29" s="264">
        <f>'Imp-Germany|Allemagne'!G31</f>
        <v>0</v>
      </c>
      <c r="T29" s="264">
        <f>'Imp-Germany|Allemagne'!H31</f>
        <v>0</v>
      </c>
      <c r="U29" s="264">
        <f>'Imp-Germany|Allemagne'!I31</f>
        <v>0</v>
      </c>
      <c r="V29" s="264">
        <f>'Imp-Germany|Allemagne'!J31</f>
        <v>0</v>
      </c>
      <c r="W29" s="264">
        <f>'Imp-Germany|Allemagne'!K31</f>
        <v>0</v>
      </c>
      <c r="X29" s="336">
        <f>'Imp-Germany|Allemagne'!G32/$X$21</f>
        <v>0</v>
      </c>
      <c r="Y29" s="337">
        <f>'Imp-Germany|Allemagne'!H32/$X$21</f>
        <v>0</v>
      </c>
      <c r="Z29" s="337">
        <f>'Imp-Germany|Allemagne'!I32/$X$21</f>
        <v>0</v>
      </c>
      <c r="AA29" s="337">
        <f>'Imp-Germany|Allemagne'!J32/$X$21</f>
        <v>0</v>
      </c>
      <c r="AB29" s="337">
        <f>'Imp-Germany|Allemagne'!K32/$X$21</f>
        <v>0</v>
      </c>
      <c r="AC29" s="314"/>
      <c r="AD29" s="314"/>
      <c r="AE29" s="314"/>
      <c r="AF29" s="314"/>
      <c r="AG29" s="314"/>
      <c r="AH29" s="314"/>
      <c r="AI29" s="314"/>
      <c r="AJ29" s="314"/>
      <c r="AK29" s="318"/>
      <c r="AL29" s="314"/>
      <c r="AM29" s="319"/>
      <c r="AN29" s="320"/>
      <c r="AO29" s="320"/>
    </row>
    <row r="30" spans="2:48" x14ac:dyDescent="0.3">
      <c r="B30" s="324">
        <f t="shared" si="1"/>
        <v>0</v>
      </c>
      <c r="C30" s="324">
        <f t="shared" ref="C30:C64" si="9">B30</f>
        <v>0</v>
      </c>
      <c r="D30" s="324" t="str">
        <f t="shared" ref="D30" si="10">D29</f>
        <v>2 - Importer</v>
      </c>
      <c r="E30" s="326" t="b">
        <f t="shared" si="3"/>
        <v>0</v>
      </c>
      <c r="F30" s="327"/>
      <c r="G30" s="327"/>
      <c r="H30" s="327"/>
      <c r="I30" s="338" t="s">
        <v>517</v>
      </c>
      <c r="J30" s="324" t="s">
        <v>511</v>
      </c>
      <c r="K30" s="286" t="s">
        <v>518</v>
      </c>
      <c r="L30" s="286" t="s">
        <v>519</v>
      </c>
      <c r="M30" s="328"/>
      <c r="N30" s="324" t="str">
        <f t="shared" si="7"/>
        <v>Dumping and Subsidizing</v>
      </c>
      <c r="O30" s="329" t="s">
        <v>515</v>
      </c>
      <c r="P30" s="330" t="s">
        <v>474</v>
      </c>
      <c r="Q30" s="330" t="str">
        <f>Q29</f>
        <v>Discrete</v>
      </c>
      <c r="R30" s="331" t="s">
        <v>394</v>
      </c>
      <c r="S30">
        <f>'Imp-Germany|Allemagne'!G34</f>
        <v>0</v>
      </c>
      <c r="T30">
        <f>'Imp-Germany|Allemagne'!H34</f>
        <v>0</v>
      </c>
      <c r="U30">
        <f>'Imp-Germany|Allemagne'!I34</f>
        <v>0</v>
      </c>
      <c r="V30">
        <f>'Imp-Germany|Allemagne'!J34</f>
        <v>0</v>
      </c>
      <c r="W30">
        <f>'Imp-Germany|Allemagne'!K34</f>
        <v>0</v>
      </c>
      <c r="X30" s="332">
        <f>'Imp-Germany|Allemagne'!G35/$X$21</f>
        <v>0</v>
      </c>
      <c r="Y30" s="333">
        <f>'Imp-Germany|Allemagne'!H35/$X$21</f>
        <v>0</v>
      </c>
      <c r="Z30" s="333">
        <f>'Imp-Germany|Allemagne'!I35/$X$21</f>
        <v>0</v>
      </c>
      <c r="AA30" s="333">
        <f>'Imp-Germany|Allemagne'!J35/$X$21</f>
        <v>0</v>
      </c>
      <c r="AB30" s="333">
        <f>'Imp-Germany|Allemagne'!K35/$X$21</f>
        <v>0</v>
      </c>
      <c r="AC30" s="324"/>
      <c r="AD30" s="324"/>
      <c r="AE30" s="324"/>
      <c r="AF30" s="324"/>
      <c r="AG30" s="324"/>
      <c r="AH30" s="324"/>
      <c r="AI30" s="324"/>
      <c r="AJ30" s="324"/>
      <c r="AK30" s="328"/>
      <c r="AL30" s="324"/>
      <c r="AM30" s="329"/>
      <c r="AN30" s="330"/>
      <c r="AO30" s="320"/>
    </row>
    <row r="31" spans="2:48" x14ac:dyDescent="0.3">
      <c r="B31" s="324">
        <f t="shared" si="1"/>
        <v>0</v>
      </c>
      <c r="C31" s="324">
        <f t="shared" si="9"/>
        <v>0</v>
      </c>
      <c r="D31" s="324" t="str">
        <f>D30</f>
        <v>2 - Importer</v>
      </c>
      <c r="E31" s="326" t="b">
        <f t="shared" si="3"/>
        <v>0</v>
      </c>
      <c r="F31" s="327"/>
      <c r="G31" s="327"/>
      <c r="H31" s="327"/>
      <c r="I31" s="338" t="s">
        <v>517</v>
      </c>
      <c r="J31" s="324" t="s">
        <v>511</v>
      </c>
      <c r="K31" s="286" t="str">
        <f>K30</f>
        <v>2 - Subject</v>
      </c>
      <c r="L31" s="286" t="s">
        <v>519</v>
      </c>
      <c r="M31" s="328"/>
      <c r="N31" s="324" t="str">
        <f t="shared" si="7"/>
        <v>Dumping and Subsidizing</v>
      </c>
      <c r="O31" s="329" t="s">
        <v>516</v>
      </c>
      <c r="P31" s="334" t="s">
        <v>481</v>
      </c>
      <c r="Q31" s="330" t="str">
        <f t="shared" ref="Q31:Q34" si="11">Q30</f>
        <v>Discrete</v>
      </c>
      <c r="R31" s="331" t="s">
        <v>483</v>
      </c>
      <c r="S31">
        <f>'Imp-Germany|Allemagne'!G42</f>
        <v>0</v>
      </c>
      <c r="T31">
        <f>'Imp-Germany|Allemagne'!H42</f>
        <v>0</v>
      </c>
      <c r="U31">
        <f>'Imp-Germany|Allemagne'!I42</f>
        <v>0</v>
      </c>
      <c r="V31">
        <f>'Imp-Germany|Allemagne'!J42</f>
        <v>0</v>
      </c>
      <c r="W31">
        <f>'Imp-Germany|Allemagne'!K42</f>
        <v>0</v>
      </c>
      <c r="X31" s="332">
        <f>'Imp-Germany|Allemagne'!G43/$X$21</f>
        <v>0</v>
      </c>
      <c r="Y31" s="333">
        <f>'Imp-Germany|Allemagne'!H43/$X$21</f>
        <v>0</v>
      </c>
      <c r="Z31" s="333">
        <f>'Imp-Germany|Allemagne'!I43/$X$21</f>
        <v>0</v>
      </c>
      <c r="AA31" s="333">
        <f>'Imp-Germany|Allemagne'!J43/$X$21</f>
        <v>0</v>
      </c>
      <c r="AB31" s="333">
        <f>'Imp-Germany|Allemagne'!K43/$X$21</f>
        <v>0</v>
      </c>
      <c r="AC31" s="324"/>
      <c r="AD31" s="324"/>
      <c r="AE31" s="324"/>
      <c r="AF31" s="324"/>
      <c r="AG31" s="324"/>
      <c r="AH31" s="324"/>
      <c r="AI31" s="324"/>
      <c r="AJ31" s="324"/>
      <c r="AK31" s="328"/>
      <c r="AL31" s="324"/>
      <c r="AM31" s="329"/>
      <c r="AN31" s="330"/>
      <c r="AO31" s="320"/>
    </row>
    <row r="32" spans="2:48" s="264" customFormat="1" x14ac:dyDescent="0.3">
      <c r="B32" s="324">
        <f t="shared" si="1"/>
        <v>0</v>
      </c>
      <c r="C32" s="324">
        <f t="shared" si="9"/>
        <v>0</v>
      </c>
      <c r="D32" s="324" t="s">
        <v>470</v>
      </c>
      <c r="E32" s="326" t="b">
        <f t="shared" si="3"/>
        <v>0</v>
      </c>
      <c r="F32" s="317"/>
      <c r="G32" s="317"/>
      <c r="H32" s="317"/>
      <c r="I32" s="338" t="s">
        <v>517</v>
      </c>
      <c r="J32" s="324" t="s">
        <v>511</v>
      </c>
      <c r="K32" s="286" t="str">
        <f t="shared" ref="K32:K34" si="12">K31</f>
        <v>2 - Subject</v>
      </c>
      <c r="L32" s="286" t="s">
        <v>519</v>
      </c>
      <c r="M32" s="339"/>
      <c r="N32" s="324" t="str">
        <f t="shared" si="7"/>
        <v>Dumping and Subsidizing</v>
      </c>
      <c r="O32" s="329" t="s">
        <v>516</v>
      </c>
      <c r="P32" s="334" t="s">
        <v>481</v>
      </c>
      <c r="Q32" s="330" t="str">
        <f t="shared" si="11"/>
        <v>Discrete</v>
      </c>
      <c r="R32" s="331" t="s">
        <v>394</v>
      </c>
      <c r="S32">
        <f>'Imp-Germany|Allemagne'!G49</f>
        <v>0</v>
      </c>
      <c r="T32">
        <f>'Imp-Germany|Allemagne'!H49</f>
        <v>0</v>
      </c>
      <c r="U32">
        <f>'Imp-Germany|Allemagne'!I49</f>
        <v>0</v>
      </c>
      <c r="V32">
        <f>'Imp-Germany|Allemagne'!J49</f>
        <v>0</v>
      </c>
      <c r="W32">
        <f>'Imp-Germany|Allemagne'!K49</f>
        <v>0</v>
      </c>
      <c r="X32" s="332">
        <f>'Imp-Germany|Allemagne'!G50/$X$21</f>
        <v>0</v>
      </c>
      <c r="Y32" s="333">
        <f>'Imp-Germany|Allemagne'!H50/$X$21</f>
        <v>0</v>
      </c>
      <c r="Z32" s="333">
        <f>'Imp-Germany|Allemagne'!I50/$X$21</f>
        <v>0</v>
      </c>
      <c r="AA32" s="333">
        <f>'Imp-Germany|Allemagne'!J50/$X$21</f>
        <v>0</v>
      </c>
      <c r="AB32" s="333">
        <f>'Imp-Germany|Allemagne'!K50/$X$21</f>
        <v>0</v>
      </c>
      <c r="AC32" s="314"/>
      <c r="AD32" s="314"/>
      <c r="AE32" s="314"/>
      <c r="AF32" s="314"/>
      <c r="AG32" s="314"/>
      <c r="AH32" s="314"/>
      <c r="AI32" s="314"/>
      <c r="AJ32" s="340"/>
      <c r="AK32" s="339"/>
      <c r="AL32" s="314"/>
      <c r="AM32" s="319"/>
      <c r="AN32" s="314"/>
      <c r="AO32" s="320"/>
    </row>
    <row r="33" spans="2:41" x14ac:dyDescent="0.3">
      <c r="B33" s="324">
        <f t="shared" si="1"/>
        <v>0</v>
      </c>
      <c r="C33" s="324">
        <f t="shared" si="9"/>
        <v>0</v>
      </c>
      <c r="D33" s="324" t="str">
        <f t="shared" ref="D33:D64" si="13">D32</f>
        <v>2 - Importer</v>
      </c>
      <c r="E33" s="326" t="b">
        <f t="shared" si="3"/>
        <v>0</v>
      </c>
      <c r="F33" s="327"/>
      <c r="G33" s="327"/>
      <c r="H33" s="327"/>
      <c r="I33" s="338" t="s">
        <v>517</v>
      </c>
      <c r="J33" s="324" t="s">
        <v>511</v>
      </c>
      <c r="K33" s="286" t="str">
        <f t="shared" si="12"/>
        <v>2 - Subject</v>
      </c>
      <c r="L33" s="286" t="s">
        <v>519</v>
      </c>
      <c r="M33" s="341"/>
      <c r="N33" s="324" t="str">
        <f t="shared" si="7"/>
        <v>Dumping and Subsidizing</v>
      </c>
      <c r="O33" s="329" t="s">
        <v>516</v>
      </c>
      <c r="P33" s="334" t="s">
        <v>482</v>
      </c>
      <c r="Q33" s="330" t="str">
        <f t="shared" si="11"/>
        <v>Discrete</v>
      </c>
      <c r="R33" s="331" t="s">
        <v>483</v>
      </c>
      <c r="S33">
        <f>'Imp-Germany|Allemagne'!G45</f>
        <v>0</v>
      </c>
      <c r="T33">
        <f>'Imp-Germany|Allemagne'!H45</f>
        <v>0</v>
      </c>
      <c r="U33">
        <f>'Imp-Germany|Allemagne'!I45</f>
        <v>0</v>
      </c>
      <c r="V33">
        <f>'Imp-Germany|Allemagne'!J45</f>
        <v>0</v>
      </c>
      <c r="W33">
        <f>'Imp-Germany|Allemagne'!K45</f>
        <v>0</v>
      </c>
      <c r="X33" s="332">
        <f>'Imp-Germany|Allemagne'!G46/$X$21</f>
        <v>0</v>
      </c>
      <c r="Y33" s="333">
        <f>'Imp-Germany|Allemagne'!H46/$X$21</f>
        <v>0</v>
      </c>
      <c r="Z33" s="333">
        <f>'Imp-Germany|Allemagne'!I46/$X$21</f>
        <v>0</v>
      </c>
      <c r="AA33" s="333">
        <f>'Imp-Germany|Allemagne'!J46/$X$21</f>
        <v>0</v>
      </c>
      <c r="AB33" s="333">
        <f>'Imp-Germany|Allemagne'!K46/$X$21</f>
        <v>0</v>
      </c>
      <c r="AC33" s="324"/>
      <c r="AD33" s="324"/>
      <c r="AE33" s="324"/>
      <c r="AF33" s="324"/>
      <c r="AG33" s="324"/>
      <c r="AH33" s="324"/>
      <c r="AI33" s="324"/>
      <c r="AJ33" s="342"/>
      <c r="AK33" s="341"/>
      <c r="AL33" s="324"/>
      <c r="AM33" s="329"/>
      <c r="AN33" s="324"/>
      <c r="AO33" s="320"/>
    </row>
    <row r="34" spans="2:41" x14ac:dyDescent="0.3">
      <c r="B34" s="324">
        <f t="shared" si="1"/>
        <v>0</v>
      </c>
      <c r="C34" s="324">
        <f t="shared" si="9"/>
        <v>0</v>
      </c>
      <c r="D34" s="324" t="str">
        <f t="shared" si="13"/>
        <v>2 - Importer</v>
      </c>
      <c r="E34" s="326" t="b">
        <f t="shared" si="3"/>
        <v>0</v>
      </c>
      <c r="F34" s="327"/>
      <c r="G34" s="327"/>
      <c r="H34" s="327"/>
      <c r="I34" s="338" t="s">
        <v>517</v>
      </c>
      <c r="J34" s="324" t="s">
        <v>511</v>
      </c>
      <c r="K34" s="286" t="str">
        <f t="shared" si="12"/>
        <v>2 - Subject</v>
      </c>
      <c r="L34" s="286" t="s">
        <v>519</v>
      </c>
      <c r="M34" s="341"/>
      <c r="N34" s="324" t="str">
        <f t="shared" si="7"/>
        <v>Dumping and Subsidizing</v>
      </c>
      <c r="O34" s="329" t="s">
        <v>516</v>
      </c>
      <c r="P34" s="334" t="s">
        <v>482</v>
      </c>
      <c r="Q34" s="330" t="str">
        <f t="shared" si="11"/>
        <v>Discrete</v>
      </c>
      <c r="R34" s="331" t="s">
        <v>394</v>
      </c>
      <c r="S34">
        <f>'Imp-Germany|Allemagne'!G52</f>
        <v>0</v>
      </c>
      <c r="T34">
        <f>'Imp-Germany|Allemagne'!H52</f>
        <v>0</v>
      </c>
      <c r="U34">
        <f>'Imp-Germany|Allemagne'!I52</f>
        <v>0</v>
      </c>
      <c r="V34">
        <f>'Imp-Germany|Allemagne'!J52</f>
        <v>0</v>
      </c>
      <c r="W34">
        <f>'Imp-Germany|Allemagne'!K52</f>
        <v>0</v>
      </c>
      <c r="X34" s="332">
        <f>'Imp-Germany|Allemagne'!G53/$X$21</f>
        <v>0</v>
      </c>
      <c r="Y34" s="333">
        <f>'Imp-Germany|Allemagne'!H53/$X$21</f>
        <v>0</v>
      </c>
      <c r="Z34" s="333">
        <f>'Imp-Germany|Allemagne'!I53/$X$21</f>
        <v>0</v>
      </c>
      <c r="AA34" s="333">
        <f>'Imp-Germany|Allemagne'!J53/$X$21</f>
        <v>0</v>
      </c>
      <c r="AB34" s="333">
        <f>'Imp-Germany|Allemagne'!K53/$X$21</f>
        <v>0</v>
      </c>
      <c r="AC34" s="324"/>
      <c r="AD34" s="324"/>
      <c r="AE34" s="324"/>
      <c r="AF34" s="324"/>
      <c r="AG34" s="324"/>
      <c r="AH34" s="324"/>
      <c r="AI34" s="324"/>
      <c r="AJ34" s="342"/>
      <c r="AK34" s="341"/>
      <c r="AL34" s="324"/>
      <c r="AM34" s="329"/>
      <c r="AN34" s="324"/>
      <c r="AO34" s="320"/>
    </row>
    <row r="35" spans="2:41" s="264" customFormat="1" x14ac:dyDescent="0.3">
      <c r="B35" s="314">
        <f t="shared" si="1"/>
        <v>0</v>
      </c>
      <c r="C35" s="314">
        <f t="shared" si="9"/>
        <v>0</v>
      </c>
      <c r="D35" s="314" t="str">
        <f t="shared" si="13"/>
        <v>2 - Importer</v>
      </c>
      <c r="E35" s="316" t="b">
        <f t="shared" si="3"/>
        <v>0</v>
      </c>
      <c r="F35" s="317"/>
      <c r="G35" s="317"/>
      <c r="H35" s="317"/>
      <c r="I35" s="270" t="s">
        <v>520</v>
      </c>
      <c r="J35" s="335" t="s">
        <v>521</v>
      </c>
      <c r="K35" s="335" t="s">
        <v>522</v>
      </c>
      <c r="L35" s="335" t="s">
        <v>523</v>
      </c>
      <c r="M35" s="339"/>
      <c r="N35" s="335" t="s">
        <v>524</v>
      </c>
      <c r="O35" s="319" t="s">
        <v>515</v>
      </c>
      <c r="P35" s="320" t="s">
        <v>474</v>
      </c>
      <c r="Q35" s="320" t="s">
        <v>473</v>
      </c>
      <c r="R35" s="321" t="s">
        <v>483</v>
      </c>
      <c r="S35" s="264">
        <f>'Imp-South Korea|Corée Sud'!G31</f>
        <v>0</v>
      </c>
      <c r="T35" s="264">
        <f>'Imp-South Korea|Corée Sud'!H31</f>
        <v>0</v>
      </c>
      <c r="U35" s="264">
        <f>'Imp-South Korea|Corée Sud'!I31</f>
        <v>0</v>
      </c>
      <c r="V35" s="264">
        <f>'Imp-South Korea|Corée Sud'!J31</f>
        <v>0</v>
      </c>
      <c r="W35" s="264">
        <f>'Imp-South Korea|Corée Sud'!K31</f>
        <v>0</v>
      </c>
      <c r="X35" s="336">
        <f>'Imp-South Korea|Corée Sud'!G32/$X$21</f>
        <v>0</v>
      </c>
      <c r="Y35" s="337">
        <f>'Imp-South Korea|Corée Sud'!H32/$X$21</f>
        <v>0</v>
      </c>
      <c r="Z35" s="337">
        <f>'Imp-South Korea|Corée Sud'!I32/$X$21</f>
        <v>0</v>
      </c>
      <c r="AA35" s="337">
        <f>'Imp-South Korea|Corée Sud'!J32/$X$21</f>
        <v>0</v>
      </c>
      <c r="AB35" s="337">
        <f>'Imp-South Korea|Corée Sud'!K32/$X$21</f>
        <v>0</v>
      </c>
      <c r="AC35" s="314"/>
      <c r="AD35" s="314"/>
      <c r="AE35" s="314"/>
      <c r="AF35" s="314"/>
      <c r="AG35" s="314"/>
      <c r="AH35" s="314"/>
      <c r="AI35" s="314"/>
      <c r="AJ35" s="340"/>
      <c r="AK35" s="339"/>
      <c r="AL35" s="314"/>
      <c r="AM35" s="319"/>
      <c r="AN35" s="314"/>
      <c r="AO35" s="320"/>
    </row>
    <row r="36" spans="2:41" x14ac:dyDescent="0.3">
      <c r="B36" s="324">
        <f t="shared" si="1"/>
        <v>0</v>
      </c>
      <c r="C36" s="324">
        <f t="shared" si="9"/>
        <v>0</v>
      </c>
      <c r="D36" s="324" t="str">
        <f t="shared" si="13"/>
        <v>2 - Importer</v>
      </c>
      <c r="E36" s="326" t="b">
        <f t="shared" si="3"/>
        <v>0</v>
      </c>
      <c r="F36" s="327"/>
      <c r="G36" s="327"/>
      <c r="H36" s="327"/>
      <c r="I36" s="286" t="s">
        <v>520</v>
      </c>
      <c r="J36" s="338" t="s">
        <v>521</v>
      </c>
      <c r="K36" s="338" t="s">
        <v>522</v>
      </c>
      <c r="L36" s="338" t="s">
        <v>523</v>
      </c>
      <c r="M36" s="341"/>
      <c r="N36" s="338" t="s">
        <v>524</v>
      </c>
      <c r="O36" s="329" t="s">
        <v>515</v>
      </c>
      <c r="P36" s="330" t="s">
        <v>474</v>
      </c>
      <c r="Q36" s="330" t="s">
        <v>473</v>
      </c>
      <c r="R36" s="331" t="s">
        <v>394</v>
      </c>
      <c r="S36">
        <f>'Imp-South Korea|Corée Sud'!G34</f>
        <v>0</v>
      </c>
      <c r="T36">
        <f>'Imp-South Korea|Corée Sud'!H34</f>
        <v>0</v>
      </c>
      <c r="U36">
        <f>'Imp-South Korea|Corée Sud'!I34</f>
        <v>0</v>
      </c>
      <c r="V36">
        <f>'Imp-South Korea|Corée Sud'!J34</f>
        <v>0</v>
      </c>
      <c r="W36">
        <f>'Imp-South Korea|Corée Sud'!K34</f>
        <v>0</v>
      </c>
      <c r="X36" s="332">
        <f>'Imp-South Korea|Corée Sud'!G35/$X$21</f>
        <v>0</v>
      </c>
      <c r="Y36" s="333">
        <f>'Imp-South Korea|Corée Sud'!H35/$X$21</f>
        <v>0</v>
      </c>
      <c r="Z36" s="333">
        <f>'Imp-South Korea|Corée Sud'!I35/$X$21</f>
        <v>0</v>
      </c>
      <c r="AA36" s="333">
        <f>'Imp-South Korea|Corée Sud'!J35/$X$21</f>
        <v>0</v>
      </c>
      <c r="AB36" s="333">
        <f>'Imp-South Korea|Corée Sud'!K35/$X$21</f>
        <v>0</v>
      </c>
      <c r="AC36" s="324"/>
      <c r="AD36" s="324"/>
      <c r="AE36" s="324"/>
      <c r="AF36" s="324"/>
      <c r="AG36" s="324"/>
      <c r="AH36" s="324"/>
      <c r="AI36" s="324"/>
      <c r="AJ36" s="342"/>
      <c r="AK36" s="341"/>
      <c r="AL36" s="324"/>
      <c r="AM36" s="329"/>
      <c r="AN36" s="324"/>
      <c r="AO36" s="320"/>
    </row>
    <row r="37" spans="2:41" x14ac:dyDescent="0.3">
      <c r="B37" s="324">
        <f t="shared" si="1"/>
        <v>0</v>
      </c>
      <c r="C37" s="324">
        <f t="shared" si="9"/>
        <v>0</v>
      </c>
      <c r="D37" s="324" t="str">
        <f t="shared" si="13"/>
        <v>2 - Importer</v>
      </c>
      <c r="E37" s="326" t="b">
        <f t="shared" si="3"/>
        <v>0</v>
      </c>
      <c r="F37" s="327"/>
      <c r="G37" s="327"/>
      <c r="H37" s="327"/>
      <c r="I37" s="286" t="s">
        <v>520</v>
      </c>
      <c r="J37" s="338" t="s">
        <v>521</v>
      </c>
      <c r="K37" s="338" t="s">
        <v>522</v>
      </c>
      <c r="L37" s="338" t="s">
        <v>523</v>
      </c>
      <c r="M37" s="341"/>
      <c r="N37" s="338" t="s">
        <v>524</v>
      </c>
      <c r="O37" s="329" t="s">
        <v>516</v>
      </c>
      <c r="P37" s="334" t="s">
        <v>481</v>
      </c>
      <c r="Q37" s="330" t="s">
        <v>473</v>
      </c>
      <c r="R37" s="331" t="s">
        <v>483</v>
      </c>
      <c r="S37">
        <f>'Imp-South Korea|Corée Sud'!G42</f>
        <v>0</v>
      </c>
      <c r="T37">
        <f>'Imp-South Korea|Corée Sud'!H42</f>
        <v>0</v>
      </c>
      <c r="U37">
        <f>'Imp-South Korea|Corée Sud'!I42</f>
        <v>0</v>
      </c>
      <c r="V37">
        <f>'Imp-South Korea|Corée Sud'!J42</f>
        <v>0</v>
      </c>
      <c r="W37">
        <f>'Imp-South Korea|Corée Sud'!K42</f>
        <v>0</v>
      </c>
      <c r="X37" s="332">
        <f>'Imp-South Korea|Corée Sud'!G43/$X$21</f>
        <v>0</v>
      </c>
      <c r="Y37" s="333">
        <f>'Imp-South Korea|Corée Sud'!H43/$X$21</f>
        <v>0</v>
      </c>
      <c r="Z37" s="333">
        <f>'Imp-South Korea|Corée Sud'!I43/$X$21</f>
        <v>0</v>
      </c>
      <c r="AA37" s="333">
        <f>'Imp-South Korea|Corée Sud'!J43/$X$21</f>
        <v>0</v>
      </c>
      <c r="AB37" s="333">
        <f>'Imp-South Korea|Corée Sud'!K43/$X$21</f>
        <v>0</v>
      </c>
      <c r="AC37" s="324"/>
      <c r="AD37" s="324"/>
      <c r="AE37" s="324"/>
      <c r="AF37" s="324"/>
      <c r="AG37" s="324"/>
      <c r="AH37" s="324"/>
      <c r="AI37" s="324"/>
      <c r="AJ37" s="342"/>
      <c r="AK37" s="341"/>
      <c r="AL37" s="324"/>
      <c r="AM37" s="329"/>
      <c r="AN37" s="324"/>
      <c r="AO37" s="320"/>
    </row>
    <row r="38" spans="2:41" x14ac:dyDescent="0.3">
      <c r="B38" s="324">
        <f t="shared" si="1"/>
        <v>0</v>
      </c>
      <c r="C38" s="324">
        <f t="shared" si="9"/>
        <v>0</v>
      </c>
      <c r="D38" s="324" t="str">
        <f t="shared" si="13"/>
        <v>2 - Importer</v>
      </c>
      <c r="E38" s="326" t="b">
        <f t="shared" si="3"/>
        <v>0</v>
      </c>
      <c r="F38" s="327"/>
      <c r="G38" s="327"/>
      <c r="H38" s="327"/>
      <c r="I38" s="286" t="s">
        <v>520</v>
      </c>
      <c r="J38" s="338" t="s">
        <v>521</v>
      </c>
      <c r="K38" s="338" t="s">
        <v>522</v>
      </c>
      <c r="L38" s="338" t="s">
        <v>523</v>
      </c>
      <c r="M38" s="341"/>
      <c r="N38" s="338" t="s">
        <v>524</v>
      </c>
      <c r="O38" s="329" t="s">
        <v>516</v>
      </c>
      <c r="P38" s="334" t="s">
        <v>481</v>
      </c>
      <c r="Q38" s="330" t="s">
        <v>473</v>
      </c>
      <c r="R38" s="331" t="s">
        <v>394</v>
      </c>
      <c r="S38">
        <f>'Imp-South Korea|Corée Sud'!G49</f>
        <v>0</v>
      </c>
      <c r="T38">
        <f>'Imp-South Korea|Corée Sud'!H49</f>
        <v>0</v>
      </c>
      <c r="U38">
        <f>'Imp-South Korea|Corée Sud'!I49</f>
        <v>0</v>
      </c>
      <c r="V38">
        <f>'Imp-South Korea|Corée Sud'!J49</f>
        <v>0</v>
      </c>
      <c r="W38">
        <f>'Imp-South Korea|Corée Sud'!K49</f>
        <v>0</v>
      </c>
      <c r="X38" s="332">
        <f>'Imp-South Korea|Corée Sud'!G50/$X$21</f>
        <v>0</v>
      </c>
      <c r="Y38" s="333">
        <f>'Imp-South Korea|Corée Sud'!H50/$X$21</f>
        <v>0</v>
      </c>
      <c r="Z38" s="333">
        <f>'Imp-South Korea|Corée Sud'!I50/$X$21</f>
        <v>0</v>
      </c>
      <c r="AA38" s="333">
        <f>'Imp-South Korea|Corée Sud'!J50/$X$21</f>
        <v>0</v>
      </c>
      <c r="AB38" s="333">
        <f>'Imp-South Korea|Corée Sud'!K50/$X$21</f>
        <v>0</v>
      </c>
      <c r="AC38" s="324"/>
      <c r="AD38" s="324"/>
      <c r="AE38" s="324"/>
      <c r="AF38" s="324"/>
      <c r="AG38" s="324"/>
      <c r="AH38" s="324"/>
      <c r="AI38" s="324"/>
      <c r="AJ38" s="342"/>
      <c r="AK38" s="341"/>
      <c r="AL38" s="324"/>
      <c r="AM38" s="329"/>
      <c r="AN38" s="324"/>
      <c r="AO38" s="320"/>
    </row>
    <row r="39" spans="2:41" x14ac:dyDescent="0.3">
      <c r="B39" s="324">
        <f t="shared" si="1"/>
        <v>0</v>
      </c>
      <c r="C39" s="324">
        <f t="shared" si="9"/>
        <v>0</v>
      </c>
      <c r="D39" s="324" t="str">
        <f t="shared" si="13"/>
        <v>2 - Importer</v>
      </c>
      <c r="E39" s="326" t="b">
        <f t="shared" si="3"/>
        <v>0</v>
      </c>
      <c r="F39" s="327"/>
      <c r="G39" s="327"/>
      <c r="H39" s="327"/>
      <c r="I39" s="286" t="s">
        <v>520</v>
      </c>
      <c r="J39" s="338" t="s">
        <v>521</v>
      </c>
      <c r="K39" s="338" t="s">
        <v>522</v>
      </c>
      <c r="L39" s="338" t="s">
        <v>523</v>
      </c>
      <c r="M39" s="341"/>
      <c r="N39" s="338" t="s">
        <v>524</v>
      </c>
      <c r="O39" s="329" t="s">
        <v>516</v>
      </c>
      <c r="P39" s="334" t="s">
        <v>482</v>
      </c>
      <c r="Q39" s="330" t="s">
        <v>473</v>
      </c>
      <c r="R39" s="331" t="s">
        <v>483</v>
      </c>
      <c r="S39">
        <f>'Imp-South Korea|Corée Sud'!G45</f>
        <v>0</v>
      </c>
      <c r="T39">
        <f>'Imp-South Korea|Corée Sud'!H45</f>
        <v>0</v>
      </c>
      <c r="U39">
        <f>'Imp-South Korea|Corée Sud'!I45</f>
        <v>0</v>
      </c>
      <c r="V39">
        <f>'Imp-South Korea|Corée Sud'!J45</f>
        <v>0</v>
      </c>
      <c r="W39">
        <f>'Imp-South Korea|Corée Sud'!K45</f>
        <v>0</v>
      </c>
      <c r="X39" s="332">
        <f>'Imp-South Korea|Corée Sud'!G46/$X$21</f>
        <v>0</v>
      </c>
      <c r="Y39" s="333">
        <f>'Imp-South Korea|Corée Sud'!H46/$X$21</f>
        <v>0</v>
      </c>
      <c r="Z39" s="333">
        <f>'Imp-South Korea|Corée Sud'!I46/$X$21</f>
        <v>0</v>
      </c>
      <c r="AA39" s="333">
        <f>'Imp-South Korea|Corée Sud'!J46/$X$21</f>
        <v>0</v>
      </c>
      <c r="AB39" s="333">
        <f>'Imp-South Korea|Corée Sud'!K46/$X$21</f>
        <v>0</v>
      </c>
      <c r="AC39" s="324"/>
      <c r="AD39" s="324"/>
      <c r="AE39" s="324"/>
      <c r="AF39" s="324"/>
      <c r="AG39" s="324"/>
      <c r="AH39" s="324"/>
      <c r="AI39" s="324"/>
      <c r="AJ39" s="342"/>
      <c r="AK39" s="341"/>
      <c r="AL39" s="324"/>
      <c r="AM39" s="329"/>
      <c r="AN39" s="324"/>
      <c r="AO39" s="320"/>
    </row>
    <row r="40" spans="2:41" x14ac:dyDescent="0.3">
      <c r="B40" s="324">
        <f t="shared" si="1"/>
        <v>0</v>
      </c>
      <c r="C40" s="324">
        <f t="shared" si="9"/>
        <v>0</v>
      </c>
      <c r="D40" s="324" t="str">
        <f t="shared" si="13"/>
        <v>2 - Importer</v>
      </c>
      <c r="E40" s="326" t="b">
        <f t="shared" si="3"/>
        <v>0</v>
      </c>
      <c r="F40" s="327"/>
      <c r="G40" s="327"/>
      <c r="H40" s="327"/>
      <c r="I40" s="286" t="s">
        <v>520</v>
      </c>
      <c r="J40" s="338" t="s">
        <v>521</v>
      </c>
      <c r="K40" s="338" t="s">
        <v>522</v>
      </c>
      <c r="L40" s="338" t="s">
        <v>523</v>
      </c>
      <c r="M40" s="341"/>
      <c r="N40" s="338" t="s">
        <v>524</v>
      </c>
      <c r="O40" s="329" t="s">
        <v>516</v>
      </c>
      <c r="P40" s="334" t="s">
        <v>482</v>
      </c>
      <c r="Q40" s="330" t="s">
        <v>473</v>
      </c>
      <c r="R40" s="331" t="s">
        <v>394</v>
      </c>
      <c r="S40">
        <f>'Imp-South Korea|Corée Sud'!G52</f>
        <v>0</v>
      </c>
      <c r="T40">
        <f>'Imp-South Korea|Corée Sud'!H52</f>
        <v>0</v>
      </c>
      <c r="U40">
        <f>'Imp-South Korea|Corée Sud'!I52</f>
        <v>0</v>
      </c>
      <c r="V40">
        <f>'Imp-South Korea|Corée Sud'!J52</f>
        <v>0</v>
      </c>
      <c r="W40">
        <f>'Imp-South Korea|Corée Sud'!K52</f>
        <v>0</v>
      </c>
      <c r="X40" s="332">
        <f>'Imp-South Korea|Corée Sud'!G53/$X$21</f>
        <v>0</v>
      </c>
      <c r="Y40" s="333">
        <f>'Imp-South Korea|Corée Sud'!H53/$X$21</f>
        <v>0</v>
      </c>
      <c r="Z40" s="333">
        <f>'Imp-South Korea|Corée Sud'!I53/$X$21</f>
        <v>0</v>
      </c>
      <c r="AA40" s="333">
        <f>'Imp-South Korea|Corée Sud'!J53/$X$21</f>
        <v>0</v>
      </c>
      <c r="AB40" s="333">
        <f>'Imp-South Korea|Corée Sud'!K53/$X$21</f>
        <v>0</v>
      </c>
      <c r="AC40" s="324"/>
      <c r="AD40" s="324"/>
      <c r="AE40" s="324"/>
      <c r="AF40" s="324"/>
      <c r="AG40" s="324"/>
      <c r="AH40" s="324"/>
      <c r="AI40" s="324"/>
      <c r="AJ40" s="342"/>
      <c r="AK40" s="341"/>
      <c r="AL40" s="324"/>
      <c r="AM40" s="329"/>
      <c r="AN40" s="324"/>
      <c r="AO40" s="320"/>
    </row>
    <row r="41" spans="2:41" s="264" customFormat="1" x14ac:dyDescent="0.3">
      <c r="B41" s="314">
        <f t="shared" si="1"/>
        <v>0</v>
      </c>
      <c r="C41" s="314">
        <f t="shared" si="9"/>
        <v>0</v>
      </c>
      <c r="D41" s="314" t="str">
        <f t="shared" si="13"/>
        <v>2 - Importer</v>
      </c>
      <c r="E41" s="316" t="b">
        <f t="shared" si="3"/>
        <v>0</v>
      </c>
      <c r="F41" s="317"/>
      <c r="G41" s="317"/>
      <c r="H41" s="317"/>
      <c r="I41" s="335" t="s">
        <v>525</v>
      </c>
      <c r="J41" s="335" t="s">
        <v>521</v>
      </c>
      <c r="K41" s="270" t="s">
        <v>526</v>
      </c>
      <c r="L41" s="270" t="s">
        <v>419</v>
      </c>
      <c r="M41" s="339"/>
      <c r="N41" s="335" t="s">
        <v>524</v>
      </c>
      <c r="O41" s="319" t="s">
        <v>515</v>
      </c>
      <c r="P41" s="320" t="s">
        <v>474</v>
      </c>
      <c r="Q41" s="320" t="s">
        <v>473</v>
      </c>
      <c r="R41" s="321" t="s">
        <v>483</v>
      </c>
      <c r="S41" s="264">
        <f>'Imp-France'!G31</f>
        <v>0</v>
      </c>
      <c r="T41" s="264">
        <f>'Imp-France'!H31</f>
        <v>0</v>
      </c>
      <c r="U41" s="264">
        <f>'Imp-France'!I31</f>
        <v>0</v>
      </c>
      <c r="V41" s="264">
        <f>'Imp-France'!J31</f>
        <v>0</v>
      </c>
      <c r="W41" s="264">
        <f>'Imp-France'!K31</f>
        <v>0</v>
      </c>
      <c r="X41" s="336">
        <f>'Imp-France'!G32/$X$21</f>
        <v>0</v>
      </c>
      <c r="Y41" s="337">
        <f>'Imp-France'!H32/$X$21</f>
        <v>0</v>
      </c>
      <c r="Z41" s="337">
        <f>'Imp-France'!I32/$X$21</f>
        <v>0</v>
      </c>
      <c r="AA41" s="337">
        <f>'Imp-France'!J32/$X$21</f>
        <v>0</v>
      </c>
      <c r="AB41" s="337">
        <f>'Imp-France'!K32/$X$21</f>
        <v>0</v>
      </c>
      <c r="AC41" s="314"/>
      <c r="AD41" s="314"/>
      <c r="AE41" s="314"/>
      <c r="AF41" s="314"/>
      <c r="AG41" s="314"/>
      <c r="AH41" s="314"/>
      <c r="AI41" s="314"/>
      <c r="AJ41" s="340"/>
      <c r="AK41" s="339"/>
      <c r="AL41" s="314"/>
      <c r="AM41" s="319"/>
      <c r="AN41" s="314"/>
      <c r="AO41" s="320"/>
    </row>
    <row r="42" spans="2:41" x14ac:dyDescent="0.3">
      <c r="B42" s="324">
        <f t="shared" si="1"/>
        <v>0</v>
      </c>
      <c r="C42" s="324">
        <f t="shared" si="9"/>
        <v>0</v>
      </c>
      <c r="D42" s="324" t="str">
        <f t="shared" si="13"/>
        <v>2 - Importer</v>
      </c>
      <c r="E42" s="326" t="b">
        <f t="shared" si="3"/>
        <v>0</v>
      </c>
      <c r="F42" s="327"/>
      <c r="G42" s="327"/>
      <c r="H42" s="327"/>
      <c r="I42" s="338" t="s">
        <v>525</v>
      </c>
      <c r="J42" s="338" t="s">
        <v>521</v>
      </c>
      <c r="K42" s="286" t="s">
        <v>526</v>
      </c>
      <c r="L42" s="286" t="s">
        <v>419</v>
      </c>
      <c r="M42" s="341"/>
      <c r="N42" s="338" t="s">
        <v>524</v>
      </c>
      <c r="O42" s="329" t="s">
        <v>515</v>
      </c>
      <c r="P42" s="330" t="s">
        <v>474</v>
      </c>
      <c r="Q42" s="330" t="s">
        <v>473</v>
      </c>
      <c r="R42" s="331" t="s">
        <v>394</v>
      </c>
      <c r="S42">
        <f>'Imp-France'!G34</f>
        <v>0</v>
      </c>
      <c r="T42">
        <f>'Imp-France'!H34</f>
        <v>0</v>
      </c>
      <c r="U42">
        <f>'Imp-France'!I34</f>
        <v>0</v>
      </c>
      <c r="V42">
        <f>'Imp-France'!J34</f>
        <v>0</v>
      </c>
      <c r="W42">
        <f>'Imp-France'!K34</f>
        <v>0</v>
      </c>
      <c r="X42" s="332">
        <f>'Imp-France'!G35/$X$21</f>
        <v>0</v>
      </c>
      <c r="Y42" s="333">
        <f>'Imp-France'!H35/$X$21</f>
        <v>0</v>
      </c>
      <c r="Z42" s="333">
        <f>'Imp-France'!I35/$X$21</f>
        <v>0</v>
      </c>
      <c r="AA42" s="333">
        <f>'Imp-France'!J35/$X$21</f>
        <v>0</v>
      </c>
      <c r="AB42" s="333">
        <f>'Imp-France'!K35/$X$21</f>
        <v>0</v>
      </c>
      <c r="AC42" s="324"/>
      <c r="AD42" s="324"/>
      <c r="AE42" s="324"/>
      <c r="AF42" s="324"/>
      <c r="AG42" s="324"/>
      <c r="AH42" s="324"/>
      <c r="AI42" s="324"/>
      <c r="AJ42" s="342"/>
      <c r="AK42" s="341"/>
      <c r="AL42" s="324"/>
      <c r="AM42" s="329"/>
      <c r="AN42" s="324"/>
      <c r="AO42" s="320"/>
    </row>
    <row r="43" spans="2:41" x14ac:dyDescent="0.3">
      <c r="B43" s="324">
        <f t="shared" si="1"/>
        <v>0</v>
      </c>
      <c r="C43" s="324">
        <f t="shared" si="9"/>
        <v>0</v>
      </c>
      <c r="D43" s="324" t="str">
        <f t="shared" si="13"/>
        <v>2 - Importer</v>
      </c>
      <c r="E43" s="326" t="b">
        <f t="shared" si="3"/>
        <v>0</v>
      </c>
      <c r="F43" s="327"/>
      <c r="G43" s="327"/>
      <c r="H43" s="327"/>
      <c r="I43" s="338" t="s">
        <v>525</v>
      </c>
      <c r="J43" s="338" t="s">
        <v>521</v>
      </c>
      <c r="K43" s="286" t="s">
        <v>526</v>
      </c>
      <c r="L43" s="286" t="s">
        <v>419</v>
      </c>
      <c r="M43" s="341"/>
      <c r="N43" s="338" t="s">
        <v>524</v>
      </c>
      <c r="O43" s="329" t="s">
        <v>516</v>
      </c>
      <c r="P43" s="334" t="s">
        <v>481</v>
      </c>
      <c r="Q43" s="330" t="s">
        <v>473</v>
      </c>
      <c r="R43" s="331" t="s">
        <v>483</v>
      </c>
      <c r="S43">
        <f>'Imp-France'!G42</f>
        <v>0</v>
      </c>
      <c r="T43">
        <f>'Imp-France'!H42</f>
        <v>0</v>
      </c>
      <c r="U43">
        <f>'Imp-France'!I42</f>
        <v>0</v>
      </c>
      <c r="V43">
        <f>'Imp-France'!J42</f>
        <v>0</v>
      </c>
      <c r="W43">
        <f>'Imp-France'!K42</f>
        <v>0</v>
      </c>
      <c r="X43" s="332">
        <f>'Imp-France'!G43/$X$21</f>
        <v>0</v>
      </c>
      <c r="Y43" s="333">
        <f>'Imp-France'!H43/$X$21</f>
        <v>0</v>
      </c>
      <c r="Z43" s="333">
        <f>'Imp-France'!I43/$X$21</f>
        <v>0</v>
      </c>
      <c r="AA43" s="333">
        <f>'Imp-France'!J43/$X$21</f>
        <v>0</v>
      </c>
      <c r="AB43" s="333">
        <f>'Imp-France'!K43/$X$21</f>
        <v>0</v>
      </c>
      <c r="AC43" s="324"/>
      <c r="AD43" s="324"/>
      <c r="AE43" s="324"/>
      <c r="AF43" s="324"/>
      <c r="AG43" s="324"/>
      <c r="AH43" s="324"/>
      <c r="AI43" s="324"/>
      <c r="AJ43" s="342"/>
      <c r="AK43" s="341"/>
      <c r="AL43" s="324"/>
      <c r="AM43" s="329"/>
      <c r="AN43" s="324"/>
      <c r="AO43" s="320"/>
    </row>
    <row r="44" spans="2:41" x14ac:dyDescent="0.3">
      <c r="B44" s="324">
        <f t="shared" si="1"/>
        <v>0</v>
      </c>
      <c r="C44" s="324">
        <f t="shared" si="9"/>
        <v>0</v>
      </c>
      <c r="D44" s="324" t="str">
        <f t="shared" si="13"/>
        <v>2 - Importer</v>
      </c>
      <c r="E44" s="326" t="b">
        <f t="shared" si="3"/>
        <v>0</v>
      </c>
      <c r="F44" s="327"/>
      <c r="G44" s="327"/>
      <c r="H44" s="327"/>
      <c r="I44" s="338" t="s">
        <v>525</v>
      </c>
      <c r="J44" s="338" t="s">
        <v>521</v>
      </c>
      <c r="K44" s="286" t="s">
        <v>526</v>
      </c>
      <c r="L44" s="286" t="s">
        <v>419</v>
      </c>
      <c r="M44" s="341"/>
      <c r="N44" s="338" t="s">
        <v>524</v>
      </c>
      <c r="O44" s="329" t="s">
        <v>516</v>
      </c>
      <c r="P44" s="334" t="s">
        <v>481</v>
      </c>
      <c r="Q44" s="330" t="s">
        <v>473</v>
      </c>
      <c r="R44" s="331" t="s">
        <v>394</v>
      </c>
      <c r="S44">
        <f>'Imp-France'!G49</f>
        <v>0</v>
      </c>
      <c r="T44">
        <f>'Imp-France'!H49</f>
        <v>0</v>
      </c>
      <c r="U44">
        <f>'Imp-France'!I49</f>
        <v>0</v>
      </c>
      <c r="V44">
        <f>'Imp-France'!J49</f>
        <v>0</v>
      </c>
      <c r="W44">
        <f>'Imp-France'!K49</f>
        <v>0</v>
      </c>
      <c r="X44" s="332">
        <f>'Imp-France'!G50/$X$21</f>
        <v>0</v>
      </c>
      <c r="Y44" s="333">
        <f>'Imp-France'!H50/$X$21</f>
        <v>0</v>
      </c>
      <c r="Z44" s="333">
        <f>'Imp-France'!I50/$X$21</f>
        <v>0</v>
      </c>
      <c r="AA44" s="333">
        <f>'Imp-France'!J50/$X$21</f>
        <v>0</v>
      </c>
      <c r="AB44" s="333">
        <f>'Imp-France'!K50/$X$21</f>
        <v>0</v>
      </c>
      <c r="AC44" s="324"/>
      <c r="AD44" s="324"/>
      <c r="AE44" s="324"/>
      <c r="AF44" s="324"/>
      <c r="AG44" s="324"/>
      <c r="AH44" s="324"/>
      <c r="AI44" s="324"/>
      <c r="AJ44" s="342"/>
      <c r="AK44" s="341"/>
      <c r="AL44" s="324"/>
      <c r="AM44" s="329"/>
      <c r="AN44" s="324"/>
      <c r="AO44" s="320"/>
    </row>
    <row r="45" spans="2:41" x14ac:dyDescent="0.3">
      <c r="B45" s="324">
        <f t="shared" si="1"/>
        <v>0</v>
      </c>
      <c r="C45" s="324">
        <f t="shared" si="9"/>
        <v>0</v>
      </c>
      <c r="D45" s="324" t="str">
        <f t="shared" si="13"/>
        <v>2 - Importer</v>
      </c>
      <c r="E45" s="326" t="b">
        <f t="shared" si="3"/>
        <v>0</v>
      </c>
      <c r="F45" s="327"/>
      <c r="G45" s="327"/>
      <c r="H45" s="327"/>
      <c r="I45" s="338" t="s">
        <v>525</v>
      </c>
      <c r="J45" s="338" t="s">
        <v>521</v>
      </c>
      <c r="K45" s="286" t="s">
        <v>526</v>
      </c>
      <c r="L45" s="286" t="s">
        <v>419</v>
      </c>
      <c r="M45" s="341"/>
      <c r="N45" s="338" t="s">
        <v>524</v>
      </c>
      <c r="O45" s="329" t="s">
        <v>516</v>
      </c>
      <c r="P45" s="334" t="s">
        <v>482</v>
      </c>
      <c r="Q45" s="330" t="s">
        <v>473</v>
      </c>
      <c r="R45" s="331" t="s">
        <v>483</v>
      </c>
      <c r="S45">
        <f>'Imp-France'!G45</f>
        <v>0</v>
      </c>
      <c r="T45">
        <f>'Imp-France'!H45</f>
        <v>0</v>
      </c>
      <c r="U45">
        <f>'Imp-France'!I45</f>
        <v>0</v>
      </c>
      <c r="V45">
        <f>'Imp-France'!J45</f>
        <v>0</v>
      </c>
      <c r="W45">
        <f>'Imp-France'!K45</f>
        <v>0</v>
      </c>
      <c r="X45" s="332">
        <f>'Imp-France'!G46/$X$21</f>
        <v>0</v>
      </c>
      <c r="Y45" s="333">
        <f>'Imp-France'!H46/$X$21</f>
        <v>0</v>
      </c>
      <c r="Z45" s="333">
        <f>'Imp-France'!I46/$X$21</f>
        <v>0</v>
      </c>
      <c r="AA45" s="333">
        <f>'Imp-France'!J46/$X$21</f>
        <v>0</v>
      </c>
      <c r="AB45" s="333">
        <f>'Imp-France'!K46/$X$21</f>
        <v>0</v>
      </c>
      <c r="AC45" s="324"/>
      <c r="AD45" s="324"/>
      <c r="AE45" s="324"/>
      <c r="AF45" s="324"/>
      <c r="AG45" s="324"/>
      <c r="AH45" s="324"/>
      <c r="AI45" s="324"/>
      <c r="AJ45" s="342"/>
      <c r="AK45" s="341"/>
      <c r="AL45" s="324"/>
      <c r="AM45" s="329"/>
      <c r="AN45" s="324"/>
      <c r="AO45" s="320"/>
    </row>
    <row r="46" spans="2:41" x14ac:dyDescent="0.3">
      <c r="B46" s="324">
        <f t="shared" si="1"/>
        <v>0</v>
      </c>
      <c r="C46" s="324">
        <f t="shared" si="9"/>
        <v>0</v>
      </c>
      <c r="D46" s="324" t="str">
        <f t="shared" si="13"/>
        <v>2 - Importer</v>
      </c>
      <c r="E46" s="326" t="b">
        <f t="shared" si="3"/>
        <v>0</v>
      </c>
      <c r="F46" s="327"/>
      <c r="G46" s="327"/>
      <c r="H46" s="327"/>
      <c r="I46" s="338" t="s">
        <v>525</v>
      </c>
      <c r="J46" s="338" t="s">
        <v>521</v>
      </c>
      <c r="K46" s="286" t="s">
        <v>526</v>
      </c>
      <c r="L46" s="286" t="s">
        <v>419</v>
      </c>
      <c r="M46" s="341"/>
      <c r="N46" s="338" t="s">
        <v>524</v>
      </c>
      <c r="O46" s="329" t="s">
        <v>516</v>
      </c>
      <c r="P46" s="334" t="s">
        <v>482</v>
      </c>
      <c r="Q46" s="330" t="s">
        <v>473</v>
      </c>
      <c r="R46" s="331" t="s">
        <v>394</v>
      </c>
      <c r="S46">
        <f>'Imp-France'!G52</f>
        <v>0</v>
      </c>
      <c r="T46">
        <f>'Imp-France'!H52</f>
        <v>0</v>
      </c>
      <c r="U46">
        <f>'Imp-France'!I52</f>
        <v>0</v>
      </c>
      <c r="V46">
        <f>'Imp-France'!J52</f>
        <v>0</v>
      </c>
      <c r="W46">
        <f>'Imp-France'!K52</f>
        <v>0</v>
      </c>
      <c r="X46" s="332">
        <f>'Imp-France'!G53/$X$21</f>
        <v>0</v>
      </c>
      <c r="Y46" s="333">
        <f>'Imp-France'!H53/$X$21</f>
        <v>0</v>
      </c>
      <c r="Z46" s="333">
        <f>'Imp-France'!I53/$X$21</f>
        <v>0</v>
      </c>
      <c r="AA46" s="333">
        <f>'Imp-France'!J53/$X$21</f>
        <v>0</v>
      </c>
      <c r="AB46" s="333">
        <f>'Imp-France'!K53/$X$21</f>
        <v>0</v>
      </c>
      <c r="AC46" s="324"/>
      <c r="AD46" s="324"/>
      <c r="AE46" s="324"/>
      <c r="AF46" s="324"/>
      <c r="AG46" s="324"/>
      <c r="AH46" s="324"/>
      <c r="AI46" s="324"/>
      <c r="AJ46" s="342"/>
      <c r="AK46" s="341"/>
      <c r="AL46" s="324"/>
      <c r="AM46" s="329"/>
      <c r="AN46" s="324"/>
      <c r="AO46" s="320"/>
    </row>
    <row r="47" spans="2:41" s="264" customFormat="1" x14ac:dyDescent="0.3">
      <c r="B47" s="314">
        <f t="shared" si="1"/>
        <v>0</v>
      </c>
      <c r="C47" s="314">
        <f t="shared" si="9"/>
        <v>0</v>
      </c>
      <c r="D47" s="314" t="str">
        <f t="shared" si="13"/>
        <v>2 - Importer</v>
      </c>
      <c r="E47" s="316" t="b">
        <f t="shared" si="3"/>
        <v>0</v>
      </c>
      <c r="F47" s="317"/>
      <c r="G47" s="317"/>
      <c r="H47" s="317"/>
      <c r="I47" s="270" t="s">
        <v>527</v>
      </c>
      <c r="J47" s="335" t="s">
        <v>521</v>
      </c>
      <c r="K47" s="335" t="s">
        <v>528</v>
      </c>
      <c r="L47" s="335" t="s">
        <v>420</v>
      </c>
      <c r="M47" s="339"/>
      <c r="N47" s="335" t="s">
        <v>524</v>
      </c>
      <c r="O47" s="319" t="s">
        <v>515</v>
      </c>
      <c r="P47" s="320" t="s">
        <v>474</v>
      </c>
      <c r="Q47" s="320" t="s">
        <v>473</v>
      </c>
      <c r="R47" s="321" t="s">
        <v>483</v>
      </c>
      <c r="S47" s="264">
        <f>'Imp-Türkiye'!G31</f>
        <v>0</v>
      </c>
      <c r="T47" s="264">
        <f>'Imp-Türkiye'!H31</f>
        <v>0</v>
      </c>
      <c r="U47" s="264">
        <f>'Imp-Türkiye'!I31</f>
        <v>0</v>
      </c>
      <c r="V47" s="264">
        <f>'Imp-Türkiye'!J31</f>
        <v>0</v>
      </c>
      <c r="W47" s="264">
        <f>'Imp-Türkiye'!K31</f>
        <v>0</v>
      </c>
      <c r="X47" s="336">
        <f>'Imp-Türkiye'!G32/$X$21</f>
        <v>0</v>
      </c>
      <c r="Y47" s="337">
        <f>'Imp-Türkiye'!H32/$X$21</f>
        <v>0</v>
      </c>
      <c r="Z47" s="337">
        <f>'Imp-Türkiye'!I32/$X$21</f>
        <v>0</v>
      </c>
      <c r="AA47" s="337">
        <f>'Imp-Türkiye'!J32/$X$21</f>
        <v>0</v>
      </c>
      <c r="AB47" s="337">
        <f>'Imp-Türkiye'!K32/$X$21</f>
        <v>0</v>
      </c>
      <c r="AC47" s="314"/>
      <c r="AD47" s="314"/>
      <c r="AE47" s="314"/>
      <c r="AF47" s="314"/>
      <c r="AG47" s="314"/>
      <c r="AH47" s="314"/>
      <c r="AI47" s="314"/>
      <c r="AJ47" s="340"/>
      <c r="AK47" s="339"/>
      <c r="AL47" s="314"/>
      <c r="AM47" s="319"/>
      <c r="AN47" s="314"/>
      <c r="AO47" s="320"/>
    </row>
    <row r="48" spans="2:41" x14ac:dyDescent="0.3">
      <c r="B48" s="324">
        <f t="shared" si="1"/>
        <v>0</v>
      </c>
      <c r="C48" s="324">
        <f t="shared" si="9"/>
        <v>0</v>
      </c>
      <c r="D48" s="324" t="str">
        <f t="shared" si="13"/>
        <v>2 - Importer</v>
      </c>
      <c r="E48" s="326" t="b">
        <f t="shared" si="3"/>
        <v>0</v>
      </c>
      <c r="F48" s="327"/>
      <c r="G48" s="327"/>
      <c r="H48" s="327"/>
      <c r="I48" s="286" t="s">
        <v>527</v>
      </c>
      <c r="J48" s="338" t="s">
        <v>521</v>
      </c>
      <c r="K48" s="338" t="s">
        <v>528</v>
      </c>
      <c r="L48" s="338" t="s">
        <v>420</v>
      </c>
      <c r="M48" s="341"/>
      <c r="N48" s="338" t="s">
        <v>524</v>
      </c>
      <c r="O48" s="329" t="s">
        <v>515</v>
      </c>
      <c r="P48" s="330" t="s">
        <v>474</v>
      </c>
      <c r="Q48" s="330" t="s">
        <v>473</v>
      </c>
      <c r="R48" s="331" t="s">
        <v>394</v>
      </c>
      <c r="S48">
        <f>'Imp-Türkiye'!G34</f>
        <v>0</v>
      </c>
      <c r="T48">
        <f>'Imp-Türkiye'!H34</f>
        <v>0</v>
      </c>
      <c r="U48">
        <f>'Imp-Türkiye'!I34</f>
        <v>0</v>
      </c>
      <c r="V48">
        <f>'Imp-Türkiye'!J34</f>
        <v>0</v>
      </c>
      <c r="W48">
        <f>'Imp-Türkiye'!K34</f>
        <v>0</v>
      </c>
      <c r="X48" s="332">
        <f>'Imp-Türkiye'!G35/$X$21</f>
        <v>0</v>
      </c>
      <c r="Y48" s="333">
        <f>'Imp-Türkiye'!H35/$X$21</f>
        <v>0</v>
      </c>
      <c r="Z48" s="333">
        <f>'Imp-Türkiye'!I35/$X$21</f>
        <v>0</v>
      </c>
      <c r="AA48" s="333">
        <f>'Imp-Türkiye'!J35/$X$21</f>
        <v>0</v>
      </c>
      <c r="AB48" s="333">
        <f>'Imp-Türkiye'!K35/$X$21</f>
        <v>0</v>
      </c>
      <c r="AC48" s="324"/>
      <c r="AD48" s="324"/>
      <c r="AE48" s="324"/>
      <c r="AF48" s="324"/>
      <c r="AG48" s="324"/>
      <c r="AH48" s="324"/>
      <c r="AI48" s="324"/>
      <c r="AJ48" s="342"/>
      <c r="AK48" s="341"/>
      <c r="AL48" s="324"/>
      <c r="AM48" s="329"/>
      <c r="AN48" s="324"/>
      <c r="AO48" s="320"/>
    </row>
    <row r="49" spans="2:41" x14ac:dyDescent="0.3">
      <c r="B49" s="324">
        <f t="shared" si="1"/>
        <v>0</v>
      </c>
      <c r="C49" s="324">
        <f t="shared" si="9"/>
        <v>0</v>
      </c>
      <c r="D49" s="324" t="str">
        <f t="shared" si="13"/>
        <v>2 - Importer</v>
      </c>
      <c r="E49" s="326" t="b">
        <f t="shared" si="3"/>
        <v>0</v>
      </c>
      <c r="F49" s="327"/>
      <c r="G49" s="327"/>
      <c r="H49" s="327"/>
      <c r="I49" s="286" t="s">
        <v>527</v>
      </c>
      <c r="J49" s="338" t="s">
        <v>521</v>
      </c>
      <c r="K49" s="338" t="s">
        <v>528</v>
      </c>
      <c r="L49" s="338" t="s">
        <v>420</v>
      </c>
      <c r="M49" s="341"/>
      <c r="N49" s="338" t="s">
        <v>524</v>
      </c>
      <c r="O49" s="329" t="s">
        <v>516</v>
      </c>
      <c r="P49" s="334" t="s">
        <v>481</v>
      </c>
      <c r="Q49" s="330" t="s">
        <v>473</v>
      </c>
      <c r="R49" s="331" t="s">
        <v>483</v>
      </c>
      <c r="S49">
        <f>'Imp-Türkiye'!G42</f>
        <v>0</v>
      </c>
      <c r="T49">
        <f>'Imp-Türkiye'!H42</f>
        <v>0</v>
      </c>
      <c r="U49">
        <f>'Imp-Türkiye'!I42</f>
        <v>0</v>
      </c>
      <c r="V49">
        <f>'Imp-Türkiye'!J42</f>
        <v>0</v>
      </c>
      <c r="W49">
        <f>'Imp-Türkiye'!K42</f>
        <v>0</v>
      </c>
      <c r="X49" s="332">
        <f>'Imp-Türkiye'!G43/$X$21</f>
        <v>0</v>
      </c>
      <c r="Y49" s="333">
        <f>'Imp-Türkiye'!H43/$X$21</f>
        <v>0</v>
      </c>
      <c r="Z49" s="333">
        <f>'Imp-Türkiye'!I43/$X$21</f>
        <v>0</v>
      </c>
      <c r="AA49" s="333">
        <f>'Imp-Türkiye'!J43/$X$21</f>
        <v>0</v>
      </c>
      <c r="AB49" s="333">
        <f>'Imp-Türkiye'!K43/$X$21</f>
        <v>0</v>
      </c>
      <c r="AC49" s="324"/>
      <c r="AD49" s="324"/>
      <c r="AE49" s="324"/>
      <c r="AF49" s="324"/>
      <c r="AG49" s="324"/>
      <c r="AH49" s="324"/>
      <c r="AI49" s="324"/>
      <c r="AJ49" s="342"/>
      <c r="AK49" s="341"/>
      <c r="AL49" s="324"/>
      <c r="AM49" s="329"/>
      <c r="AN49" s="324"/>
      <c r="AO49" s="320"/>
    </row>
    <row r="50" spans="2:41" x14ac:dyDescent="0.3">
      <c r="B50" s="324">
        <f t="shared" si="1"/>
        <v>0</v>
      </c>
      <c r="C50" s="324">
        <f t="shared" si="9"/>
        <v>0</v>
      </c>
      <c r="D50" s="324" t="str">
        <f t="shared" si="13"/>
        <v>2 - Importer</v>
      </c>
      <c r="E50" s="326" t="b">
        <f t="shared" si="3"/>
        <v>0</v>
      </c>
      <c r="F50" s="327"/>
      <c r="G50" s="327"/>
      <c r="H50" s="327"/>
      <c r="I50" s="286" t="s">
        <v>527</v>
      </c>
      <c r="J50" s="338" t="s">
        <v>521</v>
      </c>
      <c r="K50" s="338" t="s">
        <v>528</v>
      </c>
      <c r="L50" s="338" t="s">
        <v>420</v>
      </c>
      <c r="M50" s="341"/>
      <c r="N50" s="338" t="s">
        <v>524</v>
      </c>
      <c r="O50" s="329" t="s">
        <v>516</v>
      </c>
      <c r="P50" s="334" t="s">
        <v>481</v>
      </c>
      <c r="Q50" s="330" t="s">
        <v>473</v>
      </c>
      <c r="R50" s="331" t="s">
        <v>394</v>
      </c>
      <c r="S50">
        <f>'Imp-Türkiye'!G49</f>
        <v>0</v>
      </c>
      <c r="T50">
        <f>'Imp-Türkiye'!H49</f>
        <v>0</v>
      </c>
      <c r="U50">
        <f>'Imp-Türkiye'!I49</f>
        <v>0</v>
      </c>
      <c r="V50">
        <f>'Imp-Türkiye'!J49</f>
        <v>0</v>
      </c>
      <c r="W50">
        <f>'Imp-Türkiye'!K49</f>
        <v>0</v>
      </c>
      <c r="X50" s="332">
        <f>'Imp-Türkiye'!G50/$X$21</f>
        <v>0</v>
      </c>
      <c r="Y50" s="333">
        <f>'Imp-Türkiye'!H50/$X$21</f>
        <v>0</v>
      </c>
      <c r="Z50" s="333">
        <f>'Imp-Türkiye'!I50/$X$21</f>
        <v>0</v>
      </c>
      <c r="AA50" s="333">
        <f>'Imp-Türkiye'!J50/$X$21</f>
        <v>0</v>
      </c>
      <c r="AB50" s="333">
        <f>'Imp-Türkiye'!K50/$X$21</f>
        <v>0</v>
      </c>
      <c r="AC50" s="324"/>
      <c r="AD50" s="324"/>
      <c r="AE50" s="324"/>
      <c r="AF50" s="324"/>
      <c r="AG50" s="324"/>
      <c r="AH50" s="324"/>
      <c r="AI50" s="324"/>
      <c r="AJ50" s="342"/>
      <c r="AK50" s="341"/>
      <c r="AL50" s="324"/>
      <c r="AM50" s="329"/>
      <c r="AN50" s="324"/>
      <c r="AO50" s="320"/>
    </row>
    <row r="51" spans="2:41" x14ac:dyDescent="0.3">
      <c r="B51" s="324">
        <f t="shared" si="1"/>
        <v>0</v>
      </c>
      <c r="C51" s="324">
        <f t="shared" si="9"/>
        <v>0</v>
      </c>
      <c r="D51" s="324" t="str">
        <f t="shared" si="13"/>
        <v>2 - Importer</v>
      </c>
      <c r="E51" s="326" t="b">
        <f t="shared" si="3"/>
        <v>0</v>
      </c>
      <c r="F51" s="327"/>
      <c r="G51" s="327"/>
      <c r="H51" s="327"/>
      <c r="I51" s="286" t="s">
        <v>527</v>
      </c>
      <c r="J51" s="338" t="s">
        <v>521</v>
      </c>
      <c r="K51" s="338" t="s">
        <v>528</v>
      </c>
      <c r="L51" s="338" t="s">
        <v>420</v>
      </c>
      <c r="M51" s="341"/>
      <c r="N51" s="338" t="s">
        <v>524</v>
      </c>
      <c r="O51" s="329" t="s">
        <v>516</v>
      </c>
      <c r="P51" s="334" t="s">
        <v>482</v>
      </c>
      <c r="Q51" s="330" t="s">
        <v>473</v>
      </c>
      <c r="R51" s="331" t="s">
        <v>483</v>
      </c>
      <c r="S51">
        <f>'Imp-Türkiye'!G45</f>
        <v>0</v>
      </c>
      <c r="T51">
        <f>'Imp-Türkiye'!H45</f>
        <v>0</v>
      </c>
      <c r="U51">
        <f>'Imp-Türkiye'!I45</f>
        <v>0</v>
      </c>
      <c r="V51">
        <f>'Imp-Türkiye'!J45</f>
        <v>0</v>
      </c>
      <c r="W51">
        <f>'Imp-Türkiye'!K45</f>
        <v>0</v>
      </c>
      <c r="X51" s="332">
        <f>'Imp-Türkiye'!G46/$X$21</f>
        <v>0</v>
      </c>
      <c r="Y51" s="333">
        <f>'Imp-Türkiye'!H46/$X$21</f>
        <v>0</v>
      </c>
      <c r="Z51" s="333">
        <f>'Imp-Türkiye'!I46/$X$21</f>
        <v>0</v>
      </c>
      <c r="AA51" s="333">
        <f>'Imp-Türkiye'!J46/$X$21</f>
        <v>0</v>
      </c>
      <c r="AB51" s="333">
        <f>'Imp-Türkiye'!K46/$X$21</f>
        <v>0</v>
      </c>
      <c r="AC51" s="324"/>
      <c r="AD51" s="324"/>
      <c r="AE51" s="324"/>
      <c r="AF51" s="324"/>
      <c r="AG51" s="324"/>
      <c r="AH51" s="324"/>
      <c r="AI51" s="324"/>
      <c r="AJ51" s="342"/>
      <c r="AK51" s="341"/>
      <c r="AL51" s="324"/>
      <c r="AM51" s="329"/>
      <c r="AN51" s="324"/>
      <c r="AO51" s="320"/>
    </row>
    <row r="52" spans="2:41" x14ac:dyDescent="0.3">
      <c r="B52" s="324">
        <f t="shared" si="1"/>
        <v>0</v>
      </c>
      <c r="C52" s="324">
        <f t="shared" si="9"/>
        <v>0</v>
      </c>
      <c r="D52" s="324" t="str">
        <f t="shared" si="13"/>
        <v>2 - Importer</v>
      </c>
      <c r="E52" s="326" t="b">
        <f t="shared" si="3"/>
        <v>0</v>
      </c>
      <c r="F52" s="327"/>
      <c r="G52" s="327"/>
      <c r="H52" s="327"/>
      <c r="I52" s="286" t="s">
        <v>527</v>
      </c>
      <c r="J52" s="338" t="s">
        <v>521</v>
      </c>
      <c r="K52" s="338" t="s">
        <v>528</v>
      </c>
      <c r="L52" s="338" t="s">
        <v>420</v>
      </c>
      <c r="M52" s="341"/>
      <c r="N52" s="338" t="s">
        <v>524</v>
      </c>
      <c r="O52" s="329" t="s">
        <v>516</v>
      </c>
      <c r="P52" s="334" t="s">
        <v>482</v>
      </c>
      <c r="Q52" s="330" t="s">
        <v>473</v>
      </c>
      <c r="R52" s="331" t="s">
        <v>394</v>
      </c>
      <c r="S52">
        <f>'Imp-Türkiye'!G52</f>
        <v>0</v>
      </c>
      <c r="T52">
        <f>'Imp-Türkiye'!H52</f>
        <v>0</v>
      </c>
      <c r="U52">
        <f>'Imp-Türkiye'!I52</f>
        <v>0</v>
      </c>
      <c r="V52">
        <f>'Imp-Türkiye'!J52</f>
        <v>0</v>
      </c>
      <c r="W52">
        <f>'Imp-Türkiye'!K52</f>
        <v>0</v>
      </c>
      <c r="X52" s="332">
        <f>'Imp-Türkiye'!G53/$X$21</f>
        <v>0</v>
      </c>
      <c r="Y52" s="333">
        <f>'Imp-Türkiye'!H53/$X$21</f>
        <v>0</v>
      </c>
      <c r="Z52" s="333">
        <f>'Imp-Türkiye'!I53/$X$21</f>
        <v>0</v>
      </c>
      <c r="AA52" s="333">
        <f>'Imp-Türkiye'!J53/$X$21</f>
        <v>0</v>
      </c>
      <c r="AB52" s="333">
        <f>'Imp-Türkiye'!K53/$X$21</f>
        <v>0</v>
      </c>
      <c r="AC52" s="324"/>
      <c r="AD52" s="324"/>
      <c r="AE52" s="324"/>
      <c r="AF52" s="324"/>
      <c r="AG52" s="324"/>
      <c r="AH52" s="324"/>
      <c r="AI52" s="324"/>
      <c r="AJ52" s="342"/>
      <c r="AK52" s="341"/>
      <c r="AL52" s="324"/>
      <c r="AM52" s="329"/>
      <c r="AN52" s="324"/>
      <c r="AO52" s="320"/>
    </row>
    <row r="53" spans="2:41" s="264" customFormat="1" x14ac:dyDescent="0.3">
      <c r="B53" s="314">
        <f t="shared" si="1"/>
        <v>0</v>
      </c>
      <c r="C53" s="314">
        <f t="shared" si="9"/>
        <v>0</v>
      </c>
      <c r="D53" s="314" t="str">
        <f t="shared" si="13"/>
        <v>2 - Importer</v>
      </c>
      <c r="E53" s="316" t="b">
        <f t="shared" si="3"/>
        <v>0</v>
      </c>
      <c r="F53" s="317"/>
      <c r="G53" s="317"/>
      <c r="H53" s="317"/>
      <c r="I53" s="270" t="s">
        <v>529</v>
      </c>
      <c r="J53" s="335" t="s">
        <v>521</v>
      </c>
      <c r="K53" s="335" t="s">
        <v>530</v>
      </c>
      <c r="L53" s="335" t="s">
        <v>531</v>
      </c>
      <c r="M53" s="339"/>
      <c r="N53" s="335" t="s">
        <v>524</v>
      </c>
      <c r="O53" s="319" t="s">
        <v>515</v>
      </c>
      <c r="P53" s="320" t="s">
        <v>474</v>
      </c>
      <c r="Q53" s="320" t="s">
        <v>473</v>
      </c>
      <c r="R53" s="321" t="s">
        <v>483</v>
      </c>
      <c r="S53" s="264">
        <f>'Imp-US | ÉU'!G31</f>
        <v>0</v>
      </c>
      <c r="T53" s="264">
        <f>'Imp-US | ÉU'!H31</f>
        <v>0</v>
      </c>
      <c r="U53" s="264">
        <f>'Imp-US | ÉU'!I31</f>
        <v>0</v>
      </c>
      <c r="V53" s="264">
        <f>'Imp-US | ÉU'!J31</f>
        <v>0</v>
      </c>
      <c r="W53" s="264">
        <f>'Imp-US | ÉU'!K31</f>
        <v>0</v>
      </c>
      <c r="X53" s="336">
        <f>'Imp-US | ÉU'!G32/$X$21</f>
        <v>0</v>
      </c>
      <c r="Y53" s="337">
        <f>'Imp-US | ÉU'!H32/$X$21</f>
        <v>0</v>
      </c>
      <c r="Z53" s="337">
        <f>'Imp-US | ÉU'!I32/$X$21</f>
        <v>0</v>
      </c>
      <c r="AA53" s="337">
        <f>'Imp-US | ÉU'!J32/$X$21</f>
        <v>0</v>
      </c>
      <c r="AB53" s="337">
        <f>'Imp-US | ÉU'!K32/$X$21</f>
        <v>0</v>
      </c>
      <c r="AC53" s="314"/>
      <c r="AD53" s="314"/>
      <c r="AE53" s="314"/>
      <c r="AF53" s="314"/>
      <c r="AG53" s="314"/>
      <c r="AH53" s="314"/>
      <c r="AI53" s="314"/>
      <c r="AJ53" s="340"/>
      <c r="AK53" s="339"/>
      <c r="AL53" s="314"/>
      <c r="AM53" s="319"/>
      <c r="AN53" s="314"/>
      <c r="AO53" s="320"/>
    </row>
    <row r="54" spans="2:41" x14ac:dyDescent="0.3">
      <c r="B54" s="324">
        <f t="shared" si="1"/>
        <v>0</v>
      </c>
      <c r="C54" s="324">
        <f t="shared" si="9"/>
        <v>0</v>
      </c>
      <c r="D54" s="324" t="str">
        <f t="shared" si="13"/>
        <v>2 - Importer</v>
      </c>
      <c r="E54" s="326" t="b">
        <f t="shared" si="3"/>
        <v>0</v>
      </c>
      <c r="F54" s="327"/>
      <c r="G54" s="327"/>
      <c r="H54" s="327"/>
      <c r="I54" s="286" t="s">
        <v>529</v>
      </c>
      <c r="J54" s="338" t="s">
        <v>521</v>
      </c>
      <c r="K54" s="338" t="s">
        <v>530</v>
      </c>
      <c r="L54" s="338" t="s">
        <v>531</v>
      </c>
      <c r="M54" s="341"/>
      <c r="N54" s="338" t="s">
        <v>524</v>
      </c>
      <c r="O54" s="329" t="s">
        <v>515</v>
      </c>
      <c r="P54" s="330" t="s">
        <v>474</v>
      </c>
      <c r="Q54" s="330" t="s">
        <v>473</v>
      </c>
      <c r="R54" s="331" t="s">
        <v>394</v>
      </c>
      <c r="S54">
        <f>'Imp-US | ÉU'!G34</f>
        <v>0</v>
      </c>
      <c r="T54">
        <f>'Imp-US | ÉU'!H34</f>
        <v>0</v>
      </c>
      <c r="U54">
        <f>'Imp-US | ÉU'!I34</f>
        <v>0</v>
      </c>
      <c r="V54">
        <f>'Imp-US | ÉU'!J34</f>
        <v>0</v>
      </c>
      <c r="W54">
        <f>'Imp-US | ÉU'!K34</f>
        <v>0</v>
      </c>
      <c r="X54" s="332">
        <f>'Imp-US | ÉU'!G35/$X$21</f>
        <v>0</v>
      </c>
      <c r="Y54" s="333">
        <f>'Imp-US | ÉU'!H35/$X$21</f>
        <v>0</v>
      </c>
      <c r="Z54" s="333">
        <f>'Imp-US | ÉU'!I35/$X$21</f>
        <v>0</v>
      </c>
      <c r="AA54" s="333">
        <f>'Imp-US | ÉU'!J35/$X$21</f>
        <v>0</v>
      </c>
      <c r="AB54" s="333">
        <f>'Imp-US | ÉU'!K35/$X$21</f>
        <v>0</v>
      </c>
      <c r="AC54" s="324"/>
      <c r="AD54" s="324"/>
      <c r="AE54" s="324"/>
      <c r="AF54" s="324"/>
      <c r="AG54" s="324"/>
      <c r="AH54" s="324"/>
      <c r="AI54" s="324"/>
      <c r="AJ54" s="342"/>
      <c r="AK54" s="341"/>
      <c r="AL54" s="324"/>
      <c r="AM54" s="329"/>
      <c r="AN54" s="324"/>
      <c r="AO54" s="320"/>
    </row>
    <row r="55" spans="2:41" x14ac:dyDescent="0.3">
      <c r="B55" s="324">
        <f t="shared" si="1"/>
        <v>0</v>
      </c>
      <c r="C55" s="324">
        <f t="shared" si="9"/>
        <v>0</v>
      </c>
      <c r="D55" s="324" t="str">
        <f t="shared" si="13"/>
        <v>2 - Importer</v>
      </c>
      <c r="E55" s="326" t="b">
        <f t="shared" si="3"/>
        <v>0</v>
      </c>
      <c r="F55" s="327"/>
      <c r="G55" s="327"/>
      <c r="H55" s="327"/>
      <c r="I55" s="286" t="s">
        <v>529</v>
      </c>
      <c r="J55" s="338" t="s">
        <v>521</v>
      </c>
      <c r="K55" s="338" t="s">
        <v>530</v>
      </c>
      <c r="L55" s="338" t="s">
        <v>531</v>
      </c>
      <c r="M55" s="341"/>
      <c r="N55" s="338" t="s">
        <v>524</v>
      </c>
      <c r="O55" s="329" t="s">
        <v>516</v>
      </c>
      <c r="P55" s="334" t="s">
        <v>481</v>
      </c>
      <c r="Q55" s="330" t="s">
        <v>473</v>
      </c>
      <c r="R55" s="331" t="s">
        <v>483</v>
      </c>
      <c r="S55">
        <f>'Imp-US | ÉU'!G42</f>
        <v>0</v>
      </c>
      <c r="T55">
        <f>'Imp-US | ÉU'!H42</f>
        <v>0</v>
      </c>
      <c r="U55">
        <f>'Imp-US | ÉU'!I42</f>
        <v>0</v>
      </c>
      <c r="V55">
        <f>'Imp-US | ÉU'!J42</f>
        <v>0</v>
      </c>
      <c r="W55">
        <f>'Imp-US | ÉU'!K42</f>
        <v>0</v>
      </c>
      <c r="X55" s="332">
        <f>'Imp-US | ÉU'!G43/$X$21</f>
        <v>0</v>
      </c>
      <c r="Y55" s="333">
        <f>'Imp-US | ÉU'!H43/$X$21</f>
        <v>0</v>
      </c>
      <c r="Z55" s="333">
        <f>'Imp-US | ÉU'!I43/$X$21</f>
        <v>0</v>
      </c>
      <c r="AA55" s="333">
        <f>'Imp-US | ÉU'!J43/$X$21</f>
        <v>0</v>
      </c>
      <c r="AB55" s="333">
        <f>'Imp-US | ÉU'!K43/$X$21</f>
        <v>0</v>
      </c>
      <c r="AC55" s="324"/>
      <c r="AD55" s="324"/>
      <c r="AE55" s="324"/>
      <c r="AF55" s="324"/>
      <c r="AG55" s="324"/>
      <c r="AH55" s="324"/>
      <c r="AI55" s="324"/>
      <c r="AJ55" s="342"/>
      <c r="AK55" s="341"/>
      <c r="AL55" s="324"/>
      <c r="AM55" s="329"/>
      <c r="AN55" s="324"/>
      <c r="AO55" s="320"/>
    </row>
    <row r="56" spans="2:41" x14ac:dyDescent="0.3">
      <c r="B56" s="324">
        <f t="shared" si="1"/>
        <v>0</v>
      </c>
      <c r="C56" s="324">
        <f t="shared" si="9"/>
        <v>0</v>
      </c>
      <c r="D56" s="324" t="str">
        <f t="shared" si="13"/>
        <v>2 - Importer</v>
      </c>
      <c r="E56" s="326" t="b">
        <f t="shared" si="3"/>
        <v>0</v>
      </c>
      <c r="F56" s="327"/>
      <c r="G56" s="327"/>
      <c r="H56" s="327"/>
      <c r="I56" s="286" t="s">
        <v>529</v>
      </c>
      <c r="J56" s="338" t="s">
        <v>521</v>
      </c>
      <c r="K56" s="338" t="s">
        <v>530</v>
      </c>
      <c r="L56" s="338" t="s">
        <v>531</v>
      </c>
      <c r="M56" s="341"/>
      <c r="N56" s="338" t="s">
        <v>524</v>
      </c>
      <c r="O56" s="329" t="s">
        <v>516</v>
      </c>
      <c r="P56" s="334" t="s">
        <v>481</v>
      </c>
      <c r="Q56" s="330" t="s">
        <v>473</v>
      </c>
      <c r="R56" s="331" t="s">
        <v>394</v>
      </c>
      <c r="S56">
        <f>'Imp-US | ÉU'!G49</f>
        <v>0</v>
      </c>
      <c r="T56">
        <f>'Imp-US | ÉU'!H49</f>
        <v>0</v>
      </c>
      <c r="U56">
        <f>'Imp-US | ÉU'!I49</f>
        <v>0</v>
      </c>
      <c r="V56">
        <f>'Imp-US | ÉU'!J49</f>
        <v>0</v>
      </c>
      <c r="W56">
        <f>'Imp-US | ÉU'!K49</f>
        <v>0</v>
      </c>
      <c r="X56" s="332">
        <f>'Imp-US | ÉU'!G50/$X$21</f>
        <v>0</v>
      </c>
      <c r="Y56" s="333">
        <f>'Imp-US | ÉU'!H50/$X$21</f>
        <v>0</v>
      </c>
      <c r="Z56" s="333">
        <f>'Imp-US | ÉU'!I50/$X$21</f>
        <v>0</v>
      </c>
      <c r="AA56" s="333">
        <f>'Imp-US | ÉU'!J50/$X$21</f>
        <v>0</v>
      </c>
      <c r="AB56" s="333">
        <f>'Imp-US | ÉU'!K50/$X$21</f>
        <v>0</v>
      </c>
      <c r="AC56" s="324"/>
      <c r="AD56" s="324"/>
      <c r="AE56" s="324"/>
      <c r="AF56" s="324"/>
      <c r="AG56" s="324"/>
      <c r="AH56" s="324"/>
      <c r="AI56" s="324"/>
      <c r="AJ56" s="342"/>
      <c r="AK56" s="341"/>
      <c r="AL56" s="324"/>
      <c r="AM56" s="329"/>
      <c r="AN56" s="324"/>
      <c r="AO56" s="320"/>
    </row>
    <row r="57" spans="2:41" x14ac:dyDescent="0.3">
      <c r="B57" s="324">
        <f t="shared" si="1"/>
        <v>0</v>
      </c>
      <c r="C57" s="324">
        <f t="shared" si="9"/>
        <v>0</v>
      </c>
      <c r="D57" s="324" t="str">
        <f t="shared" si="13"/>
        <v>2 - Importer</v>
      </c>
      <c r="E57" s="326" t="b">
        <f t="shared" si="3"/>
        <v>0</v>
      </c>
      <c r="F57" s="327"/>
      <c r="G57" s="327"/>
      <c r="H57" s="327"/>
      <c r="I57" s="286" t="s">
        <v>529</v>
      </c>
      <c r="J57" s="338" t="s">
        <v>521</v>
      </c>
      <c r="K57" s="338" t="s">
        <v>530</v>
      </c>
      <c r="L57" s="338" t="s">
        <v>531</v>
      </c>
      <c r="M57" s="341"/>
      <c r="N57" s="338" t="s">
        <v>524</v>
      </c>
      <c r="O57" s="329" t="s">
        <v>516</v>
      </c>
      <c r="P57" s="334" t="s">
        <v>482</v>
      </c>
      <c r="Q57" s="330" t="s">
        <v>473</v>
      </c>
      <c r="R57" s="331" t="s">
        <v>483</v>
      </c>
      <c r="S57">
        <f>'Imp-US | ÉU'!G45</f>
        <v>0</v>
      </c>
      <c r="T57">
        <f>'Imp-US | ÉU'!H45</f>
        <v>0</v>
      </c>
      <c r="U57">
        <f>'Imp-US | ÉU'!I45</f>
        <v>0</v>
      </c>
      <c r="V57">
        <f>'Imp-US | ÉU'!J45</f>
        <v>0</v>
      </c>
      <c r="W57">
        <f>'Imp-US | ÉU'!K45</f>
        <v>0</v>
      </c>
      <c r="X57" s="332">
        <f>'Imp-US | ÉU'!G46/$X$21</f>
        <v>0</v>
      </c>
      <c r="Y57" s="333">
        <f>'Imp-US | ÉU'!H46/$X$21</f>
        <v>0</v>
      </c>
      <c r="Z57" s="333">
        <f>'Imp-US | ÉU'!I46/$X$21</f>
        <v>0</v>
      </c>
      <c r="AA57" s="333">
        <f>'Imp-US | ÉU'!J46/$X$21</f>
        <v>0</v>
      </c>
      <c r="AB57" s="333">
        <f>'Imp-US | ÉU'!K46/$X$21</f>
        <v>0</v>
      </c>
      <c r="AC57" s="324"/>
      <c r="AD57" s="324"/>
      <c r="AE57" s="324"/>
      <c r="AF57" s="324"/>
      <c r="AG57" s="324"/>
      <c r="AH57" s="324"/>
      <c r="AI57" s="324"/>
      <c r="AJ57" s="342"/>
      <c r="AK57" s="341"/>
      <c r="AL57" s="324"/>
      <c r="AM57" s="329"/>
      <c r="AN57" s="324"/>
      <c r="AO57" s="320"/>
    </row>
    <row r="58" spans="2:41" x14ac:dyDescent="0.3">
      <c r="B58" s="324">
        <f t="shared" si="1"/>
        <v>0</v>
      </c>
      <c r="C58" s="324">
        <f t="shared" si="9"/>
        <v>0</v>
      </c>
      <c r="D58" s="324" t="str">
        <f t="shared" si="13"/>
        <v>2 - Importer</v>
      </c>
      <c r="E58" s="326" t="b">
        <f t="shared" si="3"/>
        <v>0</v>
      </c>
      <c r="F58" s="327"/>
      <c r="G58" s="327"/>
      <c r="H58" s="327"/>
      <c r="I58" s="286" t="s">
        <v>529</v>
      </c>
      <c r="J58" s="338" t="s">
        <v>521</v>
      </c>
      <c r="K58" s="338" t="s">
        <v>530</v>
      </c>
      <c r="L58" s="338" t="s">
        <v>531</v>
      </c>
      <c r="M58" s="341"/>
      <c r="N58" s="338" t="s">
        <v>524</v>
      </c>
      <c r="O58" s="329" t="s">
        <v>516</v>
      </c>
      <c r="P58" s="334" t="s">
        <v>482</v>
      </c>
      <c r="Q58" s="330" t="s">
        <v>473</v>
      </c>
      <c r="R58" s="331" t="s">
        <v>394</v>
      </c>
      <c r="S58">
        <f>'Imp-US | ÉU'!G52</f>
        <v>0</v>
      </c>
      <c r="T58">
        <f>'Imp-US | ÉU'!H52</f>
        <v>0</v>
      </c>
      <c r="U58">
        <f>'Imp-US | ÉU'!I52</f>
        <v>0</v>
      </c>
      <c r="V58">
        <f>'Imp-US | ÉU'!J52</f>
        <v>0</v>
      </c>
      <c r="W58">
        <f>'Imp-US | ÉU'!K52</f>
        <v>0</v>
      </c>
      <c r="X58" s="332">
        <f>'Imp-US | ÉU'!G53/$X$21</f>
        <v>0</v>
      </c>
      <c r="Y58" s="333">
        <f>'Imp-US | ÉU'!H53/$X$21</f>
        <v>0</v>
      </c>
      <c r="Z58" s="333">
        <f>'Imp-US | ÉU'!I53/$X$21</f>
        <v>0</v>
      </c>
      <c r="AA58" s="333">
        <f>'Imp-US | ÉU'!J53/$X$21</f>
        <v>0</v>
      </c>
      <c r="AB58" s="333">
        <f>'Imp-US | ÉU'!K53/$X$21</f>
        <v>0</v>
      </c>
      <c r="AC58" s="324"/>
      <c r="AD58" s="324"/>
      <c r="AE58" s="324"/>
      <c r="AF58" s="324"/>
      <c r="AG58" s="324"/>
      <c r="AH58" s="324"/>
      <c r="AI58" s="324"/>
      <c r="AJ58" s="342"/>
      <c r="AK58" s="341"/>
      <c r="AL58" s="324"/>
      <c r="AM58" s="329"/>
      <c r="AN58" s="324"/>
      <c r="AO58" s="320"/>
    </row>
    <row r="59" spans="2:41" s="264" customFormat="1" x14ac:dyDescent="0.3">
      <c r="B59" s="314">
        <f t="shared" si="1"/>
        <v>0</v>
      </c>
      <c r="C59" s="314">
        <f t="shared" si="9"/>
        <v>0</v>
      </c>
      <c r="D59" s="314" t="str">
        <f t="shared" si="13"/>
        <v>2 - Importer</v>
      </c>
      <c r="E59" s="316" t="b">
        <f t="shared" si="3"/>
        <v>0</v>
      </c>
      <c r="F59" s="317"/>
      <c r="G59" s="317"/>
      <c r="H59" s="317"/>
      <c r="I59" s="335" t="s">
        <v>532</v>
      </c>
      <c r="J59" s="335" t="s">
        <v>521</v>
      </c>
      <c r="K59" s="335" t="s">
        <v>533</v>
      </c>
      <c r="L59" s="270" t="s">
        <v>478</v>
      </c>
      <c r="M59" s="339">
        <f>'Imp-Other | Autre'!$D$25</f>
        <v>0</v>
      </c>
      <c r="N59" s="335" t="s">
        <v>524</v>
      </c>
      <c r="O59" s="319" t="s">
        <v>515</v>
      </c>
      <c r="P59" s="320" t="s">
        <v>474</v>
      </c>
      <c r="Q59" s="320" t="s">
        <v>473</v>
      </c>
      <c r="R59" s="321" t="s">
        <v>483</v>
      </c>
      <c r="S59" s="264">
        <f>'Imp-Other | Autre'!G31</f>
        <v>0</v>
      </c>
      <c r="T59" s="264">
        <f>'Imp-Other | Autre'!H31</f>
        <v>0</v>
      </c>
      <c r="U59" s="264">
        <f>'Imp-Other | Autre'!I31</f>
        <v>0</v>
      </c>
      <c r="V59" s="264">
        <f>'Imp-Other | Autre'!J31</f>
        <v>0</v>
      </c>
      <c r="W59" s="264">
        <f>'Imp-Other | Autre'!K31</f>
        <v>0</v>
      </c>
      <c r="X59" s="336">
        <f>'Imp-Other | Autre'!G32/$X$21</f>
        <v>0</v>
      </c>
      <c r="Y59" s="337">
        <f>'Imp-Other | Autre'!H32/$X$21</f>
        <v>0</v>
      </c>
      <c r="Z59" s="337">
        <f>'Imp-Other | Autre'!I32/$X$21</f>
        <v>0</v>
      </c>
      <c r="AA59" s="337">
        <f>'Imp-Other | Autre'!J32/$X$21</f>
        <v>0</v>
      </c>
      <c r="AB59" s="337">
        <f>'Imp-Other | Autre'!K32/$X$21</f>
        <v>0</v>
      </c>
      <c r="AC59" s="314"/>
      <c r="AD59" s="314"/>
      <c r="AE59" s="314"/>
      <c r="AF59" s="314"/>
      <c r="AG59" s="314"/>
      <c r="AH59" s="314"/>
      <c r="AI59" s="314"/>
      <c r="AJ59" s="340"/>
      <c r="AK59" s="339"/>
      <c r="AL59" s="314"/>
      <c r="AM59" s="319"/>
      <c r="AN59" s="314"/>
      <c r="AO59" s="320"/>
    </row>
    <row r="60" spans="2:41" x14ac:dyDescent="0.3">
      <c r="B60" s="324">
        <f t="shared" si="1"/>
        <v>0</v>
      </c>
      <c r="C60" s="324">
        <f t="shared" si="9"/>
        <v>0</v>
      </c>
      <c r="D60" s="324" t="str">
        <f t="shared" si="13"/>
        <v>2 - Importer</v>
      </c>
      <c r="E60" s="326" t="b">
        <f t="shared" si="3"/>
        <v>0</v>
      </c>
      <c r="F60" s="327"/>
      <c r="G60" s="327"/>
      <c r="H60" s="327"/>
      <c r="I60" s="338" t="s">
        <v>532</v>
      </c>
      <c r="J60" s="338" t="s">
        <v>521</v>
      </c>
      <c r="K60" s="338" t="s">
        <v>533</v>
      </c>
      <c r="L60" s="286" t="s">
        <v>478</v>
      </c>
      <c r="M60" s="341">
        <f>'Imp-Other | Autre'!$D$25</f>
        <v>0</v>
      </c>
      <c r="N60" s="338" t="s">
        <v>524</v>
      </c>
      <c r="O60" s="329" t="s">
        <v>515</v>
      </c>
      <c r="P60" s="330" t="s">
        <v>474</v>
      </c>
      <c r="Q60" s="330" t="s">
        <v>473</v>
      </c>
      <c r="R60" s="331" t="s">
        <v>394</v>
      </c>
      <c r="S60">
        <f>'Imp-Other | Autre'!G34</f>
        <v>0</v>
      </c>
      <c r="T60">
        <f>'Imp-Other | Autre'!H34</f>
        <v>0</v>
      </c>
      <c r="U60">
        <f>'Imp-Other | Autre'!I34</f>
        <v>0</v>
      </c>
      <c r="V60">
        <f>'Imp-Other | Autre'!J34</f>
        <v>0</v>
      </c>
      <c r="W60">
        <f>'Imp-Other | Autre'!K34</f>
        <v>0</v>
      </c>
      <c r="X60" s="332">
        <f>'Imp-Other | Autre'!G35/$X$21</f>
        <v>0</v>
      </c>
      <c r="Y60" s="333">
        <f>'Imp-Other | Autre'!H35/$X$21</f>
        <v>0</v>
      </c>
      <c r="Z60" s="333">
        <f>'Imp-Other | Autre'!I35/$X$21</f>
        <v>0</v>
      </c>
      <c r="AA60" s="333">
        <f>'Imp-Other | Autre'!J35/$X$21</f>
        <v>0</v>
      </c>
      <c r="AB60" s="333">
        <f>'Imp-Other | Autre'!K35/$X$21</f>
        <v>0</v>
      </c>
      <c r="AC60" s="324"/>
      <c r="AD60" s="324"/>
      <c r="AE60" s="324"/>
      <c r="AF60" s="324"/>
      <c r="AG60" s="324"/>
      <c r="AH60" s="324"/>
      <c r="AI60" s="324"/>
      <c r="AJ60" s="342"/>
      <c r="AK60" s="341"/>
      <c r="AL60" s="324"/>
      <c r="AM60" s="329"/>
      <c r="AN60" s="324"/>
      <c r="AO60" s="320"/>
    </row>
    <row r="61" spans="2:41" x14ac:dyDescent="0.3">
      <c r="B61" s="324">
        <f t="shared" si="1"/>
        <v>0</v>
      </c>
      <c r="C61" s="324">
        <f t="shared" si="9"/>
        <v>0</v>
      </c>
      <c r="D61" s="324" t="str">
        <f t="shared" si="13"/>
        <v>2 - Importer</v>
      </c>
      <c r="E61" s="326" t="b">
        <f t="shared" si="3"/>
        <v>0</v>
      </c>
      <c r="F61" s="327"/>
      <c r="G61" s="327"/>
      <c r="H61" s="327"/>
      <c r="I61" s="338" t="s">
        <v>532</v>
      </c>
      <c r="J61" s="338" t="s">
        <v>521</v>
      </c>
      <c r="K61" s="338" t="s">
        <v>533</v>
      </c>
      <c r="L61" s="286" t="s">
        <v>478</v>
      </c>
      <c r="M61" s="341">
        <f>'Imp-Other | Autre'!$D$25</f>
        <v>0</v>
      </c>
      <c r="N61" s="338" t="s">
        <v>524</v>
      </c>
      <c r="O61" s="329" t="s">
        <v>516</v>
      </c>
      <c r="P61" s="334" t="s">
        <v>481</v>
      </c>
      <c r="Q61" s="330" t="s">
        <v>473</v>
      </c>
      <c r="R61" s="331" t="s">
        <v>483</v>
      </c>
      <c r="S61">
        <f>'Imp-Other | Autre'!G42</f>
        <v>0</v>
      </c>
      <c r="T61">
        <f>'Imp-Other | Autre'!H42</f>
        <v>0</v>
      </c>
      <c r="U61">
        <f>'Imp-Other | Autre'!I42</f>
        <v>0</v>
      </c>
      <c r="V61">
        <f>'Imp-Other | Autre'!J42</f>
        <v>0</v>
      </c>
      <c r="W61">
        <f>'Imp-Other | Autre'!K42</f>
        <v>0</v>
      </c>
      <c r="X61" s="332">
        <f>'Imp-Other | Autre'!G43/$X$21</f>
        <v>0</v>
      </c>
      <c r="Y61" s="333">
        <f>'Imp-Other | Autre'!H43/$X$21</f>
        <v>0</v>
      </c>
      <c r="Z61" s="333">
        <f>'Imp-Other | Autre'!I43/$X$21</f>
        <v>0</v>
      </c>
      <c r="AA61" s="333">
        <f>'Imp-Other | Autre'!J43/$X$21</f>
        <v>0</v>
      </c>
      <c r="AB61" s="333">
        <f>'Imp-Other | Autre'!K43/$X$21</f>
        <v>0</v>
      </c>
      <c r="AC61" s="324"/>
      <c r="AD61" s="324"/>
      <c r="AE61" s="324"/>
      <c r="AF61" s="324"/>
      <c r="AG61" s="324"/>
      <c r="AH61" s="324"/>
      <c r="AI61" s="324"/>
      <c r="AJ61" s="342"/>
      <c r="AK61" s="341"/>
      <c r="AL61" s="324"/>
      <c r="AM61" s="329"/>
      <c r="AN61" s="324"/>
      <c r="AO61" s="320"/>
    </row>
    <row r="62" spans="2:41" x14ac:dyDescent="0.3">
      <c r="B62" s="324">
        <f t="shared" si="1"/>
        <v>0</v>
      </c>
      <c r="C62" s="324">
        <f t="shared" si="9"/>
        <v>0</v>
      </c>
      <c r="D62" s="324" t="str">
        <f t="shared" si="13"/>
        <v>2 - Importer</v>
      </c>
      <c r="E62" s="326" t="b">
        <f t="shared" si="3"/>
        <v>0</v>
      </c>
      <c r="F62" s="327"/>
      <c r="G62" s="327"/>
      <c r="H62" s="327"/>
      <c r="I62" s="338" t="s">
        <v>532</v>
      </c>
      <c r="J62" s="338" t="s">
        <v>521</v>
      </c>
      <c r="K62" s="338" t="s">
        <v>533</v>
      </c>
      <c r="L62" s="286" t="s">
        <v>478</v>
      </c>
      <c r="M62" s="341">
        <f>'Imp-Other | Autre'!$D$25</f>
        <v>0</v>
      </c>
      <c r="N62" s="338" t="s">
        <v>524</v>
      </c>
      <c r="O62" s="329" t="s">
        <v>516</v>
      </c>
      <c r="P62" s="334" t="s">
        <v>481</v>
      </c>
      <c r="Q62" s="330" t="s">
        <v>473</v>
      </c>
      <c r="R62" s="331" t="s">
        <v>394</v>
      </c>
      <c r="S62">
        <f>'Imp-Other | Autre'!G49</f>
        <v>0</v>
      </c>
      <c r="T62">
        <f>'Imp-Other | Autre'!H49</f>
        <v>0</v>
      </c>
      <c r="U62">
        <f>'Imp-Other | Autre'!I49</f>
        <v>0</v>
      </c>
      <c r="V62">
        <f>'Imp-Other | Autre'!J49</f>
        <v>0</v>
      </c>
      <c r="W62">
        <f>'Imp-Other | Autre'!K49</f>
        <v>0</v>
      </c>
      <c r="X62" s="332">
        <f>'Imp-Other | Autre'!G50/$X$21</f>
        <v>0</v>
      </c>
      <c r="Y62" s="333">
        <f>'Imp-Other | Autre'!H50/$X$21</f>
        <v>0</v>
      </c>
      <c r="Z62" s="333">
        <f>'Imp-Other | Autre'!I50/$X$21</f>
        <v>0</v>
      </c>
      <c r="AA62" s="333">
        <f>'Imp-Other | Autre'!J50/$X$21</f>
        <v>0</v>
      </c>
      <c r="AB62" s="333">
        <f>'Imp-Other | Autre'!K50/$X$21</f>
        <v>0</v>
      </c>
      <c r="AC62" s="324"/>
      <c r="AD62" s="324"/>
      <c r="AE62" s="324"/>
      <c r="AF62" s="324"/>
      <c r="AG62" s="324"/>
      <c r="AH62" s="324"/>
      <c r="AI62" s="324"/>
      <c r="AJ62" s="342"/>
      <c r="AK62" s="341"/>
      <c r="AL62" s="324"/>
      <c r="AM62" s="329"/>
      <c r="AN62" s="324"/>
      <c r="AO62" s="320"/>
    </row>
    <row r="63" spans="2:41" x14ac:dyDescent="0.3">
      <c r="B63" s="324">
        <f t="shared" si="1"/>
        <v>0</v>
      </c>
      <c r="C63" s="324">
        <f t="shared" si="9"/>
        <v>0</v>
      </c>
      <c r="D63" s="324" t="str">
        <f t="shared" si="13"/>
        <v>2 - Importer</v>
      </c>
      <c r="E63" s="326" t="b">
        <f t="shared" si="3"/>
        <v>0</v>
      </c>
      <c r="F63" s="327"/>
      <c r="G63" s="327"/>
      <c r="H63" s="327"/>
      <c r="I63" s="338" t="s">
        <v>532</v>
      </c>
      <c r="J63" s="338" t="s">
        <v>521</v>
      </c>
      <c r="K63" s="338" t="s">
        <v>533</v>
      </c>
      <c r="L63" s="286" t="s">
        <v>478</v>
      </c>
      <c r="M63" s="341">
        <f>'Imp-Other | Autre'!$D$25</f>
        <v>0</v>
      </c>
      <c r="N63" s="338" t="s">
        <v>524</v>
      </c>
      <c r="O63" s="329" t="s">
        <v>516</v>
      </c>
      <c r="P63" s="334" t="s">
        <v>482</v>
      </c>
      <c r="Q63" s="330" t="s">
        <v>473</v>
      </c>
      <c r="R63" s="331" t="s">
        <v>483</v>
      </c>
      <c r="S63">
        <f>'Imp-Other | Autre'!G45</f>
        <v>0</v>
      </c>
      <c r="T63">
        <f>'Imp-Other | Autre'!H45</f>
        <v>0</v>
      </c>
      <c r="U63">
        <f>'Imp-Other | Autre'!I45</f>
        <v>0</v>
      </c>
      <c r="V63">
        <f>'Imp-Other | Autre'!J45</f>
        <v>0</v>
      </c>
      <c r="W63">
        <f>'Imp-Other | Autre'!K45</f>
        <v>0</v>
      </c>
      <c r="X63" s="332">
        <f>'Imp-Other | Autre'!G46/$X$21</f>
        <v>0</v>
      </c>
      <c r="Y63" s="333">
        <f>'Imp-Other | Autre'!H46/$X$21</f>
        <v>0</v>
      </c>
      <c r="Z63" s="333">
        <f>'Imp-Other | Autre'!I46/$X$21</f>
        <v>0</v>
      </c>
      <c r="AA63" s="333">
        <f>'Imp-Other | Autre'!J46/$X$21</f>
        <v>0</v>
      </c>
      <c r="AB63" s="333">
        <f>'Imp-Other | Autre'!K46/$X$21</f>
        <v>0</v>
      </c>
      <c r="AC63" s="324"/>
      <c r="AD63" s="324"/>
      <c r="AE63" s="324"/>
      <c r="AF63" s="324"/>
      <c r="AG63" s="324"/>
      <c r="AH63" s="324"/>
      <c r="AI63" s="324"/>
      <c r="AJ63" s="342"/>
      <c r="AK63" s="341"/>
      <c r="AL63" s="324"/>
      <c r="AM63" s="329"/>
      <c r="AN63" s="324"/>
      <c r="AO63" s="320"/>
    </row>
    <row r="64" spans="2:41" x14ac:dyDescent="0.3">
      <c r="B64" s="324">
        <f t="shared" si="1"/>
        <v>0</v>
      </c>
      <c r="C64" s="324">
        <f t="shared" si="9"/>
        <v>0</v>
      </c>
      <c r="D64" s="324" t="str">
        <f t="shared" si="13"/>
        <v>2 - Importer</v>
      </c>
      <c r="E64" s="326" t="b">
        <f t="shared" si="3"/>
        <v>0</v>
      </c>
      <c r="F64" s="327"/>
      <c r="G64" s="327"/>
      <c r="H64" s="327"/>
      <c r="I64" s="338" t="s">
        <v>532</v>
      </c>
      <c r="J64" s="338" t="s">
        <v>521</v>
      </c>
      <c r="K64" s="338" t="s">
        <v>533</v>
      </c>
      <c r="L64" s="286" t="s">
        <v>478</v>
      </c>
      <c r="M64" s="341">
        <f>'Imp-Other | Autre'!$D$25</f>
        <v>0</v>
      </c>
      <c r="N64" s="338" t="s">
        <v>524</v>
      </c>
      <c r="O64" s="329" t="s">
        <v>516</v>
      </c>
      <c r="P64" s="334" t="s">
        <v>482</v>
      </c>
      <c r="Q64" s="330" t="s">
        <v>473</v>
      </c>
      <c r="R64" s="331" t="s">
        <v>394</v>
      </c>
      <c r="S64">
        <f>'Imp-Other | Autre'!G52</f>
        <v>0</v>
      </c>
      <c r="T64">
        <f>'Imp-Other | Autre'!H52</f>
        <v>0</v>
      </c>
      <c r="U64">
        <f>'Imp-Other | Autre'!I52</f>
        <v>0</v>
      </c>
      <c r="V64">
        <f>'Imp-Other | Autre'!J52</f>
        <v>0</v>
      </c>
      <c r="W64">
        <f>'Imp-Other | Autre'!K52</f>
        <v>0</v>
      </c>
      <c r="X64" s="332">
        <f>'Imp-Other | Autre'!G53/$X$21</f>
        <v>0</v>
      </c>
      <c r="Y64" s="333">
        <f>'Imp-Other | Autre'!H53/$X$21</f>
        <v>0</v>
      </c>
      <c r="Z64" s="333">
        <f>'Imp-Other | Autre'!I53/$X$21</f>
        <v>0</v>
      </c>
      <c r="AA64" s="333">
        <f>'Imp-Other | Autre'!J53/$X$21</f>
        <v>0</v>
      </c>
      <c r="AB64" s="333">
        <f>'Imp-Other | Autre'!K53/$X$21</f>
        <v>0</v>
      </c>
      <c r="AC64" s="324"/>
      <c r="AD64" s="324"/>
      <c r="AE64" s="324"/>
      <c r="AF64" s="324"/>
      <c r="AG64" s="324"/>
      <c r="AH64" s="324"/>
      <c r="AI64" s="324"/>
      <c r="AJ64" s="342"/>
      <c r="AK64" s="341"/>
      <c r="AL64" s="324"/>
      <c r="AM64" s="329"/>
      <c r="AN64" s="324"/>
      <c r="AO64" s="320"/>
    </row>
    <row r="65" spans="2:41" x14ac:dyDescent="0.3">
      <c r="B65" s="324"/>
      <c r="C65" s="324"/>
      <c r="D65" s="324"/>
      <c r="E65" s="316"/>
      <c r="F65" s="324"/>
      <c r="G65" s="324"/>
      <c r="H65" s="324"/>
      <c r="I65" s="286"/>
      <c r="J65" s="324"/>
      <c r="K65" s="324"/>
      <c r="L65" s="342"/>
      <c r="M65" s="341"/>
      <c r="N65" s="324"/>
      <c r="O65" s="329"/>
      <c r="P65" s="334"/>
      <c r="Q65" s="330"/>
      <c r="R65" s="320"/>
      <c r="AC65" s="324"/>
      <c r="AD65" s="324"/>
      <c r="AE65" s="324"/>
      <c r="AF65" s="324"/>
      <c r="AG65" s="324"/>
      <c r="AH65" s="324"/>
      <c r="AI65" s="324"/>
      <c r="AJ65" s="342"/>
      <c r="AK65" s="341"/>
      <c r="AL65" s="324"/>
      <c r="AM65" s="329"/>
      <c r="AN65" s="324"/>
      <c r="AO65" s="320"/>
    </row>
    <row r="66" spans="2:41" x14ac:dyDescent="0.3">
      <c r="B66" s="264"/>
      <c r="C66" s="264"/>
    </row>
    <row r="67" spans="2:41" ht="15" thickBot="1" x14ac:dyDescent="0.35">
      <c r="J67">
        <v>1000</v>
      </c>
    </row>
    <row r="68" spans="2:41" ht="15" thickBot="1" x14ac:dyDescent="0.35">
      <c r="B68" s="671" t="s">
        <v>534</v>
      </c>
      <c r="C68" s="672"/>
      <c r="J68" s="673" t="s">
        <v>535</v>
      </c>
      <c r="K68" s="674"/>
      <c r="L68" s="674"/>
      <c r="M68" s="674"/>
      <c r="N68" s="675"/>
    </row>
    <row r="69" spans="2:41" ht="9.75" customHeight="1" x14ac:dyDescent="0.3">
      <c r="B69" s="676" t="s">
        <v>486</v>
      </c>
      <c r="C69" s="676" t="s">
        <v>536</v>
      </c>
      <c r="D69" s="667" t="s">
        <v>537</v>
      </c>
      <c r="E69" s="667" t="s">
        <v>465</v>
      </c>
      <c r="F69" s="667" t="s">
        <v>466</v>
      </c>
      <c r="G69" s="667" t="s">
        <v>467</v>
      </c>
      <c r="H69" s="669" t="s">
        <v>468</v>
      </c>
      <c r="I69" s="677" t="s">
        <v>469</v>
      </c>
      <c r="J69" s="667" t="s">
        <v>465</v>
      </c>
      <c r="K69" s="667" t="s">
        <v>466</v>
      </c>
      <c r="L69" s="667" t="s">
        <v>467</v>
      </c>
      <c r="M69" s="669" t="s">
        <v>468</v>
      </c>
      <c r="N69" s="677" t="s">
        <v>469</v>
      </c>
    </row>
    <row r="70" spans="2:41" ht="10.5" customHeight="1" thickBot="1" x14ac:dyDescent="0.35">
      <c r="B70" s="668"/>
      <c r="C70" s="668"/>
      <c r="D70" s="668"/>
      <c r="E70" s="668"/>
      <c r="F70" s="668"/>
      <c r="G70" s="668"/>
      <c r="H70" s="670"/>
      <c r="I70" s="678"/>
      <c r="J70" s="668"/>
      <c r="K70" s="668"/>
      <c r="L70" s="668"/>
      <c r="M70" s="670"/>
      <c r="N70" s="678"/>
    </row>
    <row r="71" spans="2:41" x14ac:dyDescent="0.3">
      <c r="B71" s="343">
        <f>Intro!E80</f>
        <v>0</v>
      </c>
      <c r="C71" s="324" t="s">
        <v>470</v>
      </c>
      <c r="D71" s="338" t="s">
        <v>474</v>
      </c>
      <c r="E71" s="344">
        <f>'Invent | Stock'!G32</f>
        <v>0</v>
      </c>
      <c r="F71" s="345">
        <f>'Invent | Stock'!H32</f>
        <v>0</v>
      </c>
      <c r="G71" s="345">
        <f>'Invent | Stock'!I32</f>
        <v>0</v>
      </c>
      <c r="H71" s="345">
        <f>'Invent | Stock'!J32</f>
        <v>0</v>
      </c>
      <c r="I71" s="346">
        <f>'Invent | Stock'!K32</f>
        <v>0</v>
      </c>
      <c r="J71" s="333">
        <f>'Invent | Stock'!G33/$J$67</f>
        <v>0</v>
      </c>
      <c r="K71" s="333">
        <f>'Invent | Stock'!H33/$J$67</f>
        <v>0</v>
      </c>
      <c r="L71" s="333">
        <f>'Invent | Stock'!I33/$J$67</f>
        <v>0</v>
      </c>
      <c r="M71" s="333">
        <f>'Invent | Stock'!J33/$J$67</f>
        <v>0</v>
      </c>
      <c r="N71" s="333">
        <f>'Invent | Stock'!K33/$J$67</f>
        <v>0</v>
      </c>
    </row>
    <row r="73" spans="2:41" x14ac:dyDescent="0.3">
      <c r="P73" s="263"/>
    </row>
    <row r="74" spans="2:41" ht="15" thickBot="1" x14ac:dyDescent="0.35">
      <c r="P74" s="263"/>
    </row>
    <row r="75" spans="2:41" x14ac:dyDescent="0.3">
      <c r="P75" s="347" t="s">
        <v>538</v>
      </c>
      <c r="Q75" s="348" t="s">
        <v>539</v>
      </c>
      <c r="R75" s="348"/>
      <c r="S75" s="349">
        <f>SUMIFS(S$23:S$64,$O$23:$O$64,$O$23)</f>
        <v>0</v>
      </c>
      <c r="T75" s="349">
        <f t="shared" ref="T75:AB75" si="14">SUMIFS(T$23:T$64,$O$23:$O$64,$O$23)</f>
        <v>0</v>
      </c>
      <c r="U75" s="349">
        <f t="shared" si="14"/>
        <v>0</v>
      </c>
      <c r="V75" s="349">
        <f t="shared" si="14"/>
        <v>0</v>
      </c>
      <c r="W75" s="349">
        <f t="shared" si="14"/>
        <v>0</v>
      </c>
      <c r="X75" s="349">
        <f t="shared" si="14"/>
        <v>0</v>
      </c>
      <c r="Y75" s="349">
        <f t="shared" si="14"/>
        <v>0</v>
      </c>
      <c r="Z75" s="349">
        <f t="shared" si="14"/>
        <v>0</v>
      </c>
      <c r="AA75" s="349">
        <f t="shared" si="14"/>
        <v>0</v>
      </c>
      <c r="AB75" s="350">
        <f t="shared" si="14"/>
        <v>0</v>
      </c>
    </row>
    <row r="76" spans="2:41" x14ac:dyDescent="0.3">
      <c r="P76" s="351"/>
      <c r="Q76" s="352"/>
      <c r="R76" s="352"/>
      <c r="S76" s="353">
        <f>SUM(Begin:End!G$37)</f>
        <v>0</v>
      </c>
      <c r="T76" s="353">
        <f>SUM(Begin:End!H$37)</f>
        <v>0</v>
      </c>
      <c r="U76" s="353">
        <f>SUM(Begin:End!I$37)</f>
        <v>0</v>
      </c>
      <c r="V76" s="353">
        <f>SUM(Begin:End!J$37)</f>
        <v>0</v>
      </c>
      <c r="W76" s="353">
        <f>SUM(Begin:End!K$37)</f>
        <v>0</v>
      </c>
      <c r="X76" s="353">
        <f>SUM(Begin:End!G$38)/1000</f>
        <v>0</v>
      </c>
      <c r="Y76" s="353">
        <f>SUM(Begin:End!H$38)/1000</f>
        <v>0</v>
      </c>
      <c r="Z76" s="353">
        <f>SUM(Begin:End!I$38)/1000</f>
        <v>0</v>
      </c>
      <c r="AA76" s="353">
        <f>SUM(Begin:End!J$38)/1000</f>
        <v>0</v>
      </c>
      <c r="AB76" s="354">
        <f>SUM(Begin:End!K$38)/1000</f>
        <v>0</v>
      </c>
    </row>
    <row r="77" spans="2:41" x14ac:dyDescent="0.3">
      <c r="P77" s="351"/>
      <c r="Q77" s="352"/>
      <c r="R77" s="352"/>
      <c r="S77" s="355" t="b">
        <f>S75=S76</f>
        <v>1</v>
      </c>
      <c r="T77" s="355" t="b">
        <f t="shared" ref="T77:AB77" si="15">T75=T76</f>
        <v>1</v>
      </c>
      <c r="U77" s="355" t="b">
        <f t="shared" si="15"/>
        <v>1</v>
      </c>
      <c r="V77" s="355" t="b">
        <f t="shared" si="15"/>
        <v>1</v>
      </c>
      <c r="W77" s="355" t="b">
        <f t="shared" si="15"/>
        <v>1</v>
      </c>
      <c r="X77" s="355" t="b">
        <f t="shared" si="15"/>
        <v>1</v>
      </c>
      <c r="Y77" s="355" t="b">
        <f t="shared" si="15"/>
        <v>1</v>
      </c>
      <c r="Z77" s="355" t="b">
        <f t="shared" si="15"/>
        <v>1</v>
      </c>
      <c r="AA77" s="355" t="b">
        <f t="shared" si="15"/>
        <v>1</v>
      </c>
      <c r="AB77" s="356" t="b">
        <f t="shared" si="15"/>
        <v>1</v>
      </c>
    </row>
    <row r="78" spans="2:41" x14ac:dyDescent="0.3">
      <c r="P78" s="351"/>
      <c r="Q78" s="352" t="s">
        <v>540</v>
      </c>
      <c r="R78" s="352"/>
      <c r="S78" s="353">
        <f>SUMIFS(S$23:S$64,$O$23:$O$64,$O$25)</f>
        <v>0</v>
      </c>
      <c r="T78" s="353">
        <f t="shared" ref="T78:AB78" si="16">SUMIFS(T$23:T$64,$O$23:$O$64,$O$25)</f>
        <v>0</v>
      </c>
      <c r="U78" s="353">
        <f t="shared" si="16"/>
        <v>0</v>
      </c>
      <c r="V78" s="353">
        <f t="shared" si="16"/>
        <v>0</v>
      </c>
      <c r="W78" s="353">
        <f t="shared" si="16"/>
        <v>0</v>
      </c>
      <c r="X78" s="353">
        <f t="shared" si="16"/>
        <v>0</v>
      </c>
      <c r="Y78" s="353">
        <f t="shared" si="16"/>
        <v>0</v>
      </c>
      <c r="Z78" s="353">
        <f t="shared" si="16"/>
        <v>0</v>
      </c>
      <c r="AA78" s="353">
        <f t="shared" si="16"/>
        <v>0</v>
      </c>
      <c r="AB78" s="354">
        <f t="shared" si="16"/>
        <v>0</v>
      </c>
    </row>
    <row r="79" spans="2:41" x14ac:dyDescent="0.3">
      <c r="P79" s="351"/>
      <c r="Q79" s="352"/>
      <c r="R79" s="352"/>
      <c r="S79" s="353">
        <f>SUM(Begin:End!G$56)</f>
        <v>0</v>
      </c>
      <c r="T79" s="353">
        <f>SUM(Begin:End!H$56)</f>
        <v>0</v>
      </c>
      <c r="U79" s="353">
        <f>SUM(Begin:End!I$56)</f>
        <v>0</v>
      </c>
      <c r="V79" s="353">
        <f>SUM(Begin:End!J$56)</f>
        <v>0</v>
      </c>
      <c r="W79" s="353">
        <f>SUM(Begin:End!K$56)</f>
        <v>0</v>
      </c>
      <c r="X79" s="353">
        <f>SUM(Begin:End!G$57)/1000</f>
        <v>0</v>
      </c>
      <c r="Y79" s="353">
        <f>SUM(Begin:End!H$57)/1000</f>
        <v>0</v>
      </c>
      <c r="Z79" s="353">
        <f>SUM(Begin:End!I$57)/1000</f>
        <v>0</v>
      </c>
      <c r="AA79" s="353">
        <f>SUM(Begin:End!J$57)/1000</f>
        <v>0</v>
      </c>
      <c r="AB79" s="354">
        <f>SUM(Begin:End!K$57)/1000</f>
        <v>0</v>
      </c>
    </row>
    <row r="80" spans="2:41" ht="15" thickBot="1" x14ac:dyDescent="0.35">
      <c r="P80" s="357"/>
      <c r="Q80" s="358"/>
      <c r="R80" s="358"/>
      <c r="S80" s="359" t="b">
        <f>S78=S79</f>
        <v>1</v>
      </c>
      <c r="T80" s="359" t="b">
        <f t="shared" ref="T80:AB80" si="17">T78=T79</f>
        <v>1</v>
      </c>
      <c r="U80" s="359" t="b">
        <f t="shared" si="17"/>
        <v>1</v>
      </c>
      <c r="V80" s="359" t="b">
        <f t="shared" si="17"/>
        <v>1</v>
      </c>
      <c r="W80" s="359" t="b">
        <f t="shared" si="17"/>
        <v>1</v>
      </c>
      <c r="X80" s="359" t="b">
        <f t="shared" si="17"/>
        <v>1</v>
      </c>
      <c r="Y80" s="359" t="b">
        <f t="shared" si="17"/>
        <v>1</v>
      </c>
      <c r="Z80" s="359" t="b">
        <f t="shared" si="17"/>
        <v>1</v>
      </c>
      <c r="AA80" s="359" t="b">
        <f t="shared" si="17"/>
        <v>1</v>
      </c>
      <c r="AB80" s="360" t="b">
        <f t="shared" si="17"/>
        <v>1</v>
      </c>
    </row>
  </sheetData>
  <sheetProtection algorithmName="SHA-512" hashValue="N8MzSQAfaO7daVXuvQBRV0+rfrfTC/houCGLP7oXaPsPil8ltoY3BPI2sRyaT1gL7RaUwWGBvMoYhH7kA5WsSA==" saltValue="FLquQeVYudmkm0c3Dw9oiA==" spinCount="100000" sheet="1" objects="1" scenarios="1" selectLockedCells="1"/>
  <mergeCells count="17">
    <mergeCell ref="K69:K70"/>
    <mergeCell ref="L69:L70"/>
    <mergeCell ref="M69:M70"/>
    <mergeCell ref="B4:C4"/>
    <mergeCell ref="B21:C21"/>
    <mergeCell ref="B68:C68"/>
    <mergeCell ref="J68:N68"/>
    <mergeCell ref="B69:B70"/>
    <mergeCell ref="C69:C70"/>
    <mergeCell ref="D69:D70"/>
    <mergeCell ref="E69:E70"/>
    <mergeCell ref="F69:F70"/>
    <mergeCell ref="G69:G70"/>
    <mergeCell ref="N69:N70"/>
    <mergeCell ref="H69:H70"/>
    <mergeCell ref="I69:I70"/>
    <mergeCell ref="J69:J70"/>
  </mergeCells>
  <conditionalFormatting sqref="S75:AB80">
    <cfRule type="containsText" dxfId="3" priority="1" operator="containsText" text="FALSE">
      <formula>NOT(ISERROR(SEARCH("FALSE",S75)))</formula>
    </cfRule>
    <cfRule type="containsText" dxfId="2" priority="2" operator="containsText" text="TRUE">
      <formula>NOT(ISERROR(SEARCH("TRUE",S75)))</formula>
    </cfRule>
  </conditionalFormatting>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DCA9-4F31-47CF-B7E9-18278BCC77A6}">
  <sheetPr>
    <tabColor theme="8" tint="-0.499984740745262"/>
  </sheetPr>
  <dimension ref="B2:AV69"/>
  <sheetViews>
    <sheetView zoomScale="87" workbookViewId="0"/>
  </sheetViews>
  <sheetFormatPr defaultRowHeight="14.4" x14ac:dyDescent="0.3"/>
  <cols>
    <col min="3" max="3" width="11.5546875" customWidth="1"/>
    <col min="4" max="4" width="13.109375" customWidth="1"/>
    <col min="5" max="5" width="16.33203125" customWidth="1"/>
    <col min="6" max="6" width="12.6640625" customWidth="1"/>
    <col min="7" max="7" width="8" customWidth="1"/>
    <col min="8" max="8" width="9.5546875" customWidth="1"/>
    <col min="9" max="9" width="10.109375" customWidth="1"/>
    <col min="10" max="10" width="13.44140625" customWidth="1"/>
    <col min="14" max="15" width="9.109375" customWidth="1"/>
    <col min="16" max="16" width="10.44140625" customWidth="1"/>
    <col min="18" max="18" width="11.109375" customWidth="1"/>
    <col min="19" max="19" width="10.5546875" customWidth="1"/>
    <col min="20" max="20" width="10.44140625" customWidth="1"/>
    <col min="21" max="21" width="10.33203125" customWidth="1"/>
    <col min="22" max="22" width="10.109375" customWidth="1"/>
    <col min="23" max="23" width="10.5546875" customWidth="1"/>
    <col min="24" max="24" width="12.88671875" customWidth="1"/>
    <col min="25" max="25" width="10.5546875" customWidth="1"/>
    <col min="26" max="26" width="11.109375" customWidth="1"/>
    <col min="27" max="27" width="10.33203125" customWidth="1"/>
    <col min="28" max="28" width="10.44140625" customWidth="1"/>
    <col min="31" max="31" width="9.44140625" customWidth="1"/>
    <col min="32" max="32" width="9.88671875" customWidth="1"/>
    <col min="34" max="34" width="10.44140625" customWidth="1"/>
    <col min="35" max="35" width="10.109375" customWidth="1"/>
  </cols>
  <sheetData>
    <row r="2" spans="2:34" x14ac:dyDescent="0.3">
      <c r="C2" s="263" t="s">
        <v>453</v>
      </c>
    </row>
    <row r="3" spans="2:34" x14ac:dyDescent="0.3">
      <c r="B3" s="264"/>
    </row>
    <row r="4" spans="2:34" x14ac:dyDescent="0.3">
      <c r="B4" s="671" t="s">
        <v>454</v>
      </c>
      <c r="C4" s="672"/>
    </row>
    <row r="5" spans="2:34" ht="17.25" customHeight="1" x14ac:dyDescent="0.3">
      <c r="B5" s="265" t="s">
        <v>455</v>
      </c>
      <c r="C5" s="265" t="s">
        <v>456</v>
      </c>
      <c r="D5" s="265" t="s">
        <v>457</v>
      </c>
      <c r="E5" s="266" t="s">
        <v>458</v>
      </c>
      <c r="F5" s="266" t="s">
        <v>459</v>
      </c>
      <c r="G5" s="266" t="s">
        <v>460</v>
      </c>
      <c r="H5" s="267" t="s">
        <v>461</v>
      </c>
      <c r="I5" s="267" t="s">
        <v>462</v>
      </c>
      <c r="J5" s="266" t="s">
        <v>463</v>
      </c>
      <c r="K5" s="266" t="s">
        <v>464</v>
      </c>
      <c r="L5" s="268" t="s">
        <v>465</v>
      </c>
      <c r="M5" s="268" t="s">
        <v>466</v>
      </c>
      <c r="N5" s="268" t="s">
        <v>467</v>
      </c>
      <c r="O5" s="268" t="s">
        <v>468</v>
      </c>
      <c r="P5" s="268" t="s">
        <v>469</v>
      </c>
      <c r="AH5" s="269"/>
    </row>
    <row r="6" spans="2:34" s="264" customFormat="1" x14ac:dyDescent="0.3">
      <c r="B6" s="292">
        <f>Intro!$E$80</f>
        <v>0</v>
      </c>
      <c r="C6" s="293" t="s">
        <v>470</v>
      </c>
      <c r="D6" s="292" t="s">
        <v>471</v>
      </c>
      <c r="E6" s="280" t="s">
        <v>364</v>
      </c>
      <c r="F6" s="280" t="s">
        <v>472</v>
      </c>
      <c r="G6" s="280"/>
      <c r="H6" s="294" t="b">
        <f>Discrete!H6</f>
        <v>0</v>
      </c>
      <c r="I6" s="280" t="s">
        <v>541</v>
      </c>
      <c r="J6" s="280" t="s">
        <v>474</v>
      </c>
      <c r="K6" s="295" t="s">
        <v>474</v>
      </c>
      <c r="L6" s="296" t="str">
        <f>Confirm!F57</f>
        <v>-</v>
      </c>
      <c r="M6" s="296" t="str">
        <f>Confirm!G57</f>
        <v>-</v>
      </c>
      <c r="N6" s="296" t="str">
        <f>Confirm!H57</f>
        <v>-</v>
      </c>
      <c r="O6" s="296" t="str">
        <f>Confirm!I57</f>
        <v>-</v>
      </c>
      <c r="P6" s="297" t="str">
        <f>Confirm!J57</f>
        <v>-</v>
      </c>
      <c r="AH6" s="276"/>
    </row>
    <row r="7" spans="2:34" x14ac:dyDescent="0.3">
      <c r="B7" s="286">
        <f>Intro!$E$80</f>
        <v>0</v>
      </c>
      <c r="C7" s="286" t="str">
        <f>C6</f>
        <v>2 - Importer</v>
      </c>
      <c r="D7" s="286" t="s">
        <v>471</v>
      </c>
      <c r="E7" s="287" t="s">
        <v>366</v>
      </c>
      <c r="F7" s="287" t="s">
        <v>472</v>
      </c>
      <c r="G7" s="272"/>
      <c r="H7" s="288" t="b">
        <f>H6</f>
        <v>0</v>
      </c>
      <c r="I7" s="287" t="s">
        <v>541</v>
      </c>
      <c r="J7" s="272"/>
      <c r="K7" s="275" t="s">
        <v>474</v>
      </c>
      <c r="L7" s="290" t="str">
        <f>Confirm!F58</f>
        <v>-</v>
      </c>
      <c r="M7" s="290" t="str">
        <f>Confirm!G58</f>
        <v>-</v>
      </c>
      <c r="N7" s="290" t="str">
        <f>Confirm!H58</f>
        <v>-</v>
      </c>
      <c r="O7" s="290" t="str">
        <f>Confirm!I58</f>
        <v>-</v>
      </c>
      <c r="P7" s="291" t="str">
        <f>Confirm!J58</f>
        <v>-</v>
      </c>
      <c r="AH7" s="276"/>
    </row>
    <row r="8" spans="2:34" x14ac:dyDescent="0.3">
      <c r="B8" s="278">
        <f>Intro!$E$80</f>
        <v>0</v>
      </c>
      <c r="C8" s="278" t="str">
        <f>C7</f>
        <v>2 - Importer</v>
      </c>
      <c r="D8" s="278" t="s">
        <v>471</v>
      </c>
      <c r="E8" s="279" t="s">
        <v>419</v>
      </c>
      <c r="F8" s="279" t="s">
        <v>475</v>
      </c>
      <c r="G8" s="280"/>
      <c r="H8" s="288" t="b">
        <f t="shared" ref="H8:H14" si="0">H7</f>
        <v>0</v>
      </c>
      <c r="I8" s="279" t="s">
        <v>541</v>
      </c>
      <c r="J8" s="280"/>
      <c r="K8" s="283" t="s">
        <v>474</v>
      </c>
      <c r="L8" s="284" t="str">
        <f>Confirm!F59</f>
        <v>-</v>
      </c>
      <c r="M8" s="284" t="str">
        <f>Confirm!G59</f>
        <v>-</v>
      </c>
      <c r="N8" s="284" t="str">
        <f>Confirm!H59</f>
        <v>-</v>
      </c>
      <c r="O8" s="284" t="str">
        <f>Confirm!I59</f>
        <v>-</v>
      </c>
      <c r="P8" s="285" t="str">
        <f>Confirm!J59</f>
        <v>-</v>
      </c>
      <c r="AH8" s="276"/>
    </row>
    <row r="9" spans="2:34" x14ac:dyDescent="0.3">
      <c r="B9" s="286">
        <f>Intro!$E$80</f>
        <v>0</v>
      </c>
      <c r="C9" s="286" t="str">
        <f>C8</f>
        <v>2 - Importer</v>
      </c>
      <c r="D9" s="286" t="s">
        <v>471</v>
      </c>
      <c r="E9" s="287" t="s">
        <v>418</v>
      </c>
      <c r="F9" s="287" t="s">
        <v>475</v>
      </c>
      <c r="G9" s="272"/>
      <c r="H9" s="288" t="b">
        <f t="shared" si="0"/>
        <v>0</v>
      </c>
      <c r="I9" s="287" t="s">
        <v>541</v>
      </c>
      <c r="J9" s="272"/>
      <c r="K9" s="275" t="s">
        <v>474</v>
      </c>
      <c r="L9" s="290" t="str">
        <f>Confirm!F60</f>
        <v>-</v>
      </c>
      <c r="M9" s="290" t="str">
        <f>Confirm!G60</f>
        <v>-</v>
      </c>
      <c r="N9" s="290" t="str">
        <f>Confirm!H60</f>
        <v>-</v>
      </c>
      <c r="O9" s="290" t="str">
        <f>Confirm!I60</f>
        <v>-</v>
      </c>
      <c r="P9" s="291" t="str">
        <f>Confirm!J60</f>
        <v>-</v>
      </c>
      <c r="AH9" s="276"/>
    </row>
    <row r="10" spans="2:34" x14ac:dyDescent="0.3">
      <c r="B10" s="278">
        <f>Intro!$E$80</f>
        <v>0</v>
      </c>
      <c r="C10" s="278" t="str">
        <f>C9</f>
        <v>2 - Importer</v>
      </c>
      <c r="D10" s="278" t="s">
        <v>471</v>
      </c>
      <c r="E10" s="279" t="s">
        <v>476</v>
      </c>
      <c r="F10" s="279" t="s">
        <v>475</v>
      </c>
      <c r="G10" s="280"/>
      <c r="H10" s="288" t="b">
        <f t="shared" si="0"/>
        <v>0</v>
      </c>
      <c r="I10" s="279" t="s">
        <v>541</v>
      </c>
      <c r="J10" s="280"/>
      <c r="K10" s="283" t="s">
        <v>474</v>
      </c>
      <c r="L10" s="284" t="str">
        <f>Confirm!F61</f>
        <v>-</v>
      </c>
      <c r="M10" s="284" t="str">
        <f>Confirm!G61</f>
        <v>-</v>
      </c>
      <c r="N10" s="284" t="str">
        <f>Confirm!H61</f>
        <v>-</v>
      </c>
      <c r="O10" s="284" t="str">
        <f>Confirm!I61</f>
        <v>-</v>
      </c>
      <c r="P10" s="285" t="str">
        <f>Confirm!J61</f>
        <v>-</v>
      </c>
      <c r="AH10" s="276"/>
    </row>
    <row r="11" spans="2:34" x14ac:dyDescent="0.3">
      <c r="B11" s="286">
        <f>Intro!$E$80</f>
        <v>0</v>
      </c>
      <c r="C11" s="286" t="str">
        <f>C6</f>
        <v>2 - Importer</v>
      </c>
      <c r="D11" s="286" t="s">
        <v>471</v>
      </c>
      <c r="E11" s="287" t="s">
        <v>477</v>
      </c>
      <c r="F11" s="287" t="s">
        <v>475</v>
      </c>
      <c r="G11" s="287"/>
      <c r="H11" s="288" t="b">
        <f t="shared" si="0"/>
        <v>0</v>
      </c>
      <c r="I11" s="287" t="s">
        <v>541</v>
      </c>
      <c r="J11" s="287" t="s">
        <v>474</v>
      </c>
      <c r="K11" s="275" t="s">
        <v>474</v>
      </c>
      <c r="L11" s="290" t="str">
        <f>Confirm!F62</f>
        <v>-</v>
      </c>
      <c r="M11" s="290" t="str">
        <f>Confirm!G62</f>
        <v>-</v>
      </c>
      <c r="N11" s="290" t="str">
        <f>Confirm!H62</f>
        <v>-</v>
      </c>
      <c r="O11" s="290" t="str">
        <f>Confirm!I62</f>
        <v>-</v>
      </c>
      <c r="P11" s="291" t="str">
        <f>Confirm!J62</f>
        <v>-</v>
      </c>
      <c r="AH11" s="290"/>
    </row>
    <row r="12" spans="2:34" x14ac:dyDescent="0.3">
      <c r="B12" s="278">
        <f>Intro!$E$80</f>
        <v>0</v>
      </c>
      <c r="C12" s="278" t="str">
        <f>C11</f>
        <v>2 - Importer</v>
      </c>
      <c r="D12" s="278" t="s">
        <v>471</v>
      </c>
      <c r="E12" s="279" t="s">
        <v>478</v>
      </c>
      <c r="F12" s="279" t="s">
        <v>475</v>
      </c>
      <c r="G12" s="279" t="str">
        <f>Confirm!F46</f>
        <v>-</v>
      </c>
      <c r="H12" s="288" t="b">
        <f t="shared" si="0"/>
        <v>0</v>
      </c>
      <c r="I12" s="279" t="s">
        <v>541</v>
      </c>
      <c r="J12" s="279" t="s">
        <v>474</v>
      </c>
      <c r="K12" s="283" t="s">
        <v>474</v>
      </c>
      <c r="L12" s="284" t="str">
        <f>Confirm!F63</f>
        <v>-</v>
      </c>
      <c r="M12" s="284" t="str">
        <f>Confirm!G63</f>
        <v>-</v>
      </c>
      <c r="N12" s="284" t="str">
        <f>Confirm!H63</f>
        <v>-</v>
      </c>
      <c r="O12" s="284" t="str">
        <f>Confirm!I63</f>
        <v>-</v>
      </c>
      <c r="P12" s="285" t="str">
        <f>Confirm!J63</f>
        <v>-</v>
      </c>
      <c r="AH12" s="290"/>
    </row>
    <row r="13" spans="2:34" x14ac:dyDescent="0.3">
      <c r="B13" s="286">
        <f>Intro!$E$80</f>
        <v>0</v>
      </c>
      <c r="C13" s="286" t="str">
        <f>C12</f>
        <v>2 - Importer</v>
      </c>
      <c r="D13" s="286" t="s">
        <v>479</v>
      </c>
      <c r="E13" s="287" t="s">
        <v>480</v>
      </c>
      <c r="F13" s="287" t="s">
        <v>474</v>
      </c>
      <c r="G13" s="287"/>
      <c r="H13" s="288" t="b">
        <f t="shared" si="0"/>
        <v>0</v>
      </c>
      <c r="I13" s="287" t="s">
        <v>541</v>
      </c>
      <c r="J13" s="287" t="s">
        <v>481</v>
      </c>
      <c r="K13" s="275" t="s">
        <v>474</v>
      </c>
      <c r="L13" s="290" t="str">
        <f>Confirm!F68</f>
        <v>-</v>
      </c>
      <c r="M13" s="290" t="str">
        <f>Confirm!G68</f>
        <v>-</v>
      </c>
      <c r="N13" s="290" t="str">
        <f>Confirm!H68</f>
        <v>-</v>
      </c>
      <c r="O13" s="290" t="str">
        <f>Confirm!I68</f>
        <v>-</v>
      </c>
      <c r="P13" s="291" t="str">
        <f>Confirm!J68</f>
        <v>-</v>
      </c>
      <c r="AH13" s="290"/>
    </row>
    <row r="14" spans="2:34" x14ac:dyDescent="0.3">
      <c r="B14" s="278">
        <f>Intro!$E$80</f>
        <v>0</v>
      </c>
      <c r="C14" s="278" t="str">
        <f t="shared" ref="C14" si="1">C13</f>
        <v>2 - Importer</v>
      </c>
      <c r="D14" s="278" t="s">
        <v>479</v>
      </c>
      <c r="E14" s="279" t="s">
        <v>480</v>
      </c>
      <c r="F14" s="279" t="s">
        <v>474</v>
      </c>
      <c r="G14" s="279"/>
      <c r="H14" s="288" t="b">
        <f t="shared" si="0"/>
        <v>0</v>
      </c>
      <c r="I14" s="279" t="s">
        <v>541</v>
      </c>
      <c r="J14" s="279" t="s">
        <v>482</v>
      </c>
      <c r="K14" s="283" t="s">
        <v>474</v>
      </c>
      <c r="L14" s="284" t="str">
        <f>Confirm!F69</f>
        <v>-</v>
      </c>
      <c r="M14" s="284" t="str">
        <f>Confirm!G69</f>
        <v>-</v>
      </c>
      <c r="N14" s="284" t="str">
        <f>Confirm!H69</f>
        <v>-</v>
      </c>
      <c r="O14" s="284" t="str">
        <f>Confirm!I69</f>
        <v>-</v>
      </c>
      <c r="P14" s="285" t="str">
        <f>Confirm!J69</f>
        <v>-</v>
      </c>
      <c r="AH14" s="290"/>
    </row>
    <row r="15" spans="2:34" x14ac:dyDescent="0.3">
      <c r="Y15" s="286"/>
      <c r="Z15" s="287"/>
      <c r="AA15" s="287"/>
      <c r="AB15" s="287"/>
      <c r="AC15" s="286"/>
      <c r="AD15" s="289"/>
      <c r="AE15" s="287"/>
      <c r="AF15" s="290"/>
      <c r="AG15" s="290"/>
      <c r="AH15" s="290"/>
    </row>
    <row r="17" spans="2:48" x14ac:dyDescent="0.3">
      <c r="B17" s="264"/>
      <c r="C17" s="264"/>
    </row>
    <row r="18" spans="2:48" x14ac:dyDescent="0.3">
      <c r="B18" s="671" t="s">
        <v>485</v>
      </c>
      <c r="C18" s="672"/>
      <c r="X18">
        <v>1000</v>
      </c>
    </row>
    <row r="19" spans="2:48" ht="35.4" x14ac:dyDescent="0.3">
      <c r="B19" s="298" t="s">
        <v>486</v>
      </c>
      <c r="C19" s="299" t="s">
        <v>487</v>
      </c>
      <c r="D19" s="300" t="s">
        <v>488</v>
      </c>
      <c r="E19" s="300" t="s">
        <v>489</v>
      </c>
      <c r="F19" s="301" t="s">
        <v>490</v>
      </c>
      <c r="G19" s="301" t="s">
        <v>491</v>
      </c>
      <c r="H19" s="301" t="s">
        <v>492</v>
      </c>
      <c r="I19" s="300" t="s">
        <v>493</v>
      </c>
      <c r="J19" s="300" t="s">
        <v>494</v>
      </c>
      <c r="K19" s="302" t="s">
        <v>495</v>
      </c>
      <c r="L19" s="300" t="s">
        <v>496</v>
      </c>
      <c r="M19" s="303" t="s">
        <v>497</v>
      </c>
      <c r="N19" s="300" t="s">
        <v>498</v>
      </c>
      <c r="O19" s="300" t="s">
        <v>499</v>
      </c>
      <c r="P19" s="300" t="s">
        <v>500</v>
      </c>
      <c r="Q19" s="300" t="s">
        <v>462</v>
      </c>
      <c r="R19" s="300" t="s">
        <v>464</v>
      </c>
      <c r="S19" s="304" t="s">
        <v>501</v>
      </c>
      <c r="T19" s="305" t="s">
        <v>502</v>
      </c>
      <c r="U19" s="305" t="s">
        <v>503</v>
      </c>
      <c r="V19" s="305" t="s">
        <v>504</v>
      </c>
      <c r="W19" s="305" t="s">
        <v>505</v>
      </c>
      <c r="X19" s="306" t="s">
        <v>506</v>
      </c>
      <c r="Y19" s="306" t="s">
        <v>507</v>
      </c>
      <c r="Z19" s="306" t="s">
        <v>508</v>
      </c>
      <c r="AA19" s="306" t="s">
        <v>509</v>
      </c>
      <c r="AB19" s="307" t="s">
        <v>509</v>
      </c>
      <c r="AC19" s="308"/>
      <c r="AD19" s="309"/>
      <c r="AE19" s="309"/>
      <c r="AF19" s="309"/>
      <c r="AG19" s="308"/>
      <c r="AH19" s="308"/>
      <c r="AI19" s="310"/>
      <c r="AJ19" s="308"/>
      <c r="AK19" s="311"/>
      <c r="AL19" s="308"/>
      <c r="AM19" s="308"/>
      <c r="AN19" s="308"/>
      <c r="AO19" s="308"/>
      <c r="AP19" s="312"/>
      <c r="AQ19" s="312"/>
      <c r="AR19" s="312"/>
      <c r="AS19" s="312"/>
      <c r="AT19" s="313"/>
      <c r="AU19" s="313"/>
      <c r="AV19" s="313"/>
    </row>
    <row r="20" spans="2:48" s="264" customFormat="1" x14ac:dyDescent="0.3">
      <c r="B20" s="314">
        <f>$B$6</f>
        <v>0</v>
      </c>
      <c r="C20" s="314">
        <f>B20</f>
        <v>0</v>
      </c>
      <c r="D20" s="315" t="s">
        <v>470</v>
      </c>
      <c r="E20" s="316" t="b">
        <f>$H$6</f>
        <v>0</v>
      </c>
      <c r="F20" s="317"/>
      <c r="G20" s="317"/>
      <c r="H20" s="317"/>
      <c r="I20" s="270" t="s">
        <v>510</v>
      </c>
      <c r="J20" s="314" t="s">
        <v>511</v>
      </c>
      <c r="K20" s="314" t="s">
        <v>512</v>
      </c>
      <c r="L20" s="314" t="s">
        <v>513</v>
      </c>
      <c r="M20" s="318"/>
      <c r="N20" s="314" t="s">
        <v>514</v>
      </c>
      <c r="O20" s="319" t="s">
        <v>515</v>
      </c>
      <c r="P20" s="320" t="s">
        <v>474</v>
      </c>
      <c r="Q20" s="320" t="s">
        <v>541</v>
      </c>
      <c r="R20" s="321" t="s">
        <v>483</v>
      </c>
      <c r="S20" s="264">
        <f>'Imp-Chin. Taipei chin.'!G64</f>
        <v>0</v>
      </c>
      <c r="T20" s="264">
        <f>'Imp-Chin. Taipei chin.'!H64</f>
        <v>0</v>
      </c>
      <c r="U20" s="264">
        <f>'Imp-Chin. Taipei chin.'!I64</f>
        <v>0</v>
      </c>
      <c r="V20" s="264">
        <f>'Imp-Chin. Taipei chin.'!J64</f>
        <v>0</v>
      </c>
      <c r="W20" s="264">
        <f>'Imp-Chin. Taipei chin.'!K64</f>
        <v>0</v>
      </c>
      <c r="X20" s="322">
        <f>'Imp-Chin. Taipei chin.'!G65/$X$18</f>
        <v>0</v>
      </c>
      <c r="Y20" s="323">
        <f>'Imp-Chin. Taipei chin.'!H65/$X$18</f>
        <v>0</v>
      </c>
      <c r="Z20" s="323">
        <f>'Imp-Chin. Taipei chin.'!I65/$X$18</f>
        <v>0</v>
      </c>
      <c r="AA20" s="323">
        <f>'Imp-Chin. Taipei chin.'!J65/$X$18</f>
        <v>0</v>
      </c>
      <c r="AB20" s="323">
        <f>'Imp-Chin. Taipei chin.'!K65/$X$18</f>
        <v>0</v>
      </c>
      <c r="AC20" s="314"/>
      <c r="AD20" s="314"/>
      <c r="AE20" s="314"/>
      <c r="AF20" s="314"/>
      <c r="AG20" s="314"/>
      <c r="AH20" s="314"/>
      <c r="AI20" s="314"/>
      <c r="AJ20" s="314"/>
      <c r="AK20" s="318"/>
      <c r="AL20" s="314"/>
      <c r="AM20" s="319"/>
      <c r="AN20" s="320"/>
      <c r="AO20" s="320"/>
    </row>
    <row r="21" spans="2:48" x14ac:dyDescent="0.3">
      <c r="B21" s="324">
        <f t="shared" ref="B21:B61" si="2">$B$6</f>
        <v>0</v>
      </c>
      <c r="C21" s="324">
        <f t="shared" ref="C21:C24" si="3">B21</f>
        <v>0</v>
      </c>
      <c r="D21" s="325" t="str">
        <f>D20</f>
        <v>2 - Importer</v>
      </c>
      <c r="E21" s="326" t="b">
        <f t="shared" ref="E21:E61" si="4">$H$6</f>
        <v>0</v>
      </c>
      <c r="F21" s="327"/>
      <c r="G21" s="327"/>
      <c r="H21" s="327"/>
      <c r="I21" s="286" t="s">
        <v>510</v>
      </c>
      <c r="J21" s="324" t="s">
        <v>511</v>
      </c>
      <c r="K21" s="324" t="str">
        <f>$K$20</f>
        <v>1 - Subject</v>
      </c>
      <c r="L21" s="324" t="str">
        <f>L20</f>
        <v>Chinese Taipei  |  Taipei chinois</v>
      </c>
      <c r="M21" s="328"/>
      <c r="N21" s="324" t="str">
        <f>N20</f>
        <v>Dumping and Subsidizing</v>
      </c>
      <c r="O21" s="329" t="s">
        <v>515</v>
      </c>
      <c r="P21" s="330" t="s">
        <v>474</v>
      </c>
      <c r="Q21" s="330" t="str">
        <f>Q20</f>
        <v>CTL</v>
      </c>
      <c r="R21" s="331" t="s">
        <v>394</v>
      </c>
      <c r="S21">
        <f>'Imp-Chin. Taipei chin.'!G67</f>
        <v>0</v>
      </c>
      <c r="T21">
        <f>'Imp-Chin. Taipei chin.'!H67</f>
        <v>0</v>
      </c>
      <c r="U21">
        <f>'Imp-Chin. Taipei chin.'!I67</f>
        <v>0</v>
      </c>
      <c r="V21">
        <f>'Imp-Chin. Taipei chin.'!J67</f>
        <v>0</v>
      </c>
      <c r="W21">
        <f>'Imp-Chin. Taipei chin.'!K67</f>
        <v>0</v>
      </c>
      <c r="X21" s="332">
        <f>'Imp-Chin. Taipei chin.'!G68/$X$18</f>
        <v>0</v>
      </c>
      <c r="Y21" s="333">
        <f>'Imp-Chin. Taipei chin.'!H68/$X$18</f>
        <v>0</v>
      </c>
      <c r="Z21" s="333">
        <f>'Imp-Chin. Taipei chin.'!I68/$X$18</f>
        <v>0</v>
      </c>
      <c r="AA21" s="333">
        <f>'Imp-Chin. Taipei chin.'!J68/$X$18</f>
        <v>0</v>
      </c>
      <c r="AB21" s="333">
        <f>'Imp-Chin. Taipei chin.'!K68/$X$18</f>
        <v>0</v>
      </c>
      <c r="AC21" s="324"/>
      <c r="AD21" s="324"/>
      <c r="AE21" s="324"/>
      <c r="AF21" s="324"/>
      <c r="AG21" s="324"/>
      <c r="AH21" s="324"/>
      <c r="AI21" s="324"/>
      <c r="AJ21" s="324"/>
      <c r="AK21" s="328"/>
      <c r="AL21" s="324"/>
      <c r="AM21" s="329"/>
      <c r="AN21" s="330"/>
      <c r="AO21" s="330"/>
    </row>
    <row r="22" spans="2:48" x14ac:dyDescent="0.3">
      <c r="B22" s="324">
        <f t="shared" si="2"/>
        <v>0</v>
      </c>
      <c r="C22" s="324">
        <f t="shared" si="3"/>
        <v>0</v>
      </c>
      <c r="D22" s="325" t="str">
        <f t="shared" ref="D22:D25" si="5">D21</f>
        <v>2 - Importer</v>
      </c>
      <c r="E22" s="326" t="b">
        <f t="shared" si="4"/>
        <v>0</v>
      </c>
      <c r="F22" s="327"/>
      <c r="G22" s="327"/>
      <c r="H22" s="327"/>
      <c r="I22" s="286" t="s">
        <v>510</v>
      </c>
      <c r="J22" s="324" t="s">
        <v>511</v>
      </c>
      <c r="K22" s="324" t="str">
        <f t="shared" ref="K22:K25" si="6">$K$20</f>
        <v>1 - Subject</v>
      </c>
      <c r="L22" s="324" t="str">
        <f t="shared" ref="L22:L25" si="7">L21</f>
        <v>Chinese Taipei  |  Taipei chinois</v>
      </c>
      <c r="M22" s="328"/>
      <c r="N22" s="324" t="str">
        <f t="shared" ref="N22:N31" si="8">N21</f>
        <v>Dumping and Subsidizing</v>
      </c>
      <c r="O22" s="329" t="s">
        <v>516</v>
      </c>
      <c r="P22" s="334" t="str">
        <f>J13</f>
        <v>Distributors / Service centers  |  Distributeurs / Centre de services</v>
      </c>
      <c r="Q22" s="330" t="str">
        <f t="shared" ref="Q22:Q25" si="9">Q21</f>
        <v>CTL</v>
      </c>
      <c r="R22" s="331" t="s">
        <v>483</v>
      </c>
      <c r="S22">
        <f>'Imp-Chin. Taipei chin.'!G75</f>
        <v>0</v>
      </c>
      <c r="T22">
        <f>'Imp-Chin. Taipei chin.'!H75</f>
        <v>0</v>
      </c>
      <c r="U22">
        <f>'Imp-Chin. Taipei chin.'!I75</f>
        <v>0</v>
      </c>
      <c r="V22">
        <f>'Imp-Chin. Taipei chin.'!J75</f>
        <v>0</v>
      </c>
      <c r="W22">
        <f>'Imp-Chin. Taipei chin.'!K75</f>
        <v>0</v>
      </c>
      <c r="X22" s="332">
        <f>'Imp-Chin. Taipei chin.'!G76/$X$18</f>
        <v>0</v>
      </c>
      <c r="Y22" s="333">
        <f>'Imp-Chin. Taipei chin.'!H76/$X$18</f>
        <v>0</v>
      </c>
      <c r="Z22" s="333">
        <f>'Imp-Chin. Taipei chin.'!I76/$X$18</f>
        <v>0</v>
      </c>
      <c r="AA22" s="333">
        <f>'Imp-Chin. Taipei chin.'!J76/$X$18</f>
        <v>0</v>
      </c>
      <c r="AB22" s="333">
        <f>'Imp-Chin. Taipei chin.'!K76/$X$18</f>
        <v>0</v>
      </c>
      <c r="AC22" s="324"/>
      <c r="AD22" s="324"/>
      <c r="AE22" s="324"/>
      <c r="AF22" s="324"/>
      <c r="AG22" s="324"/>
      <c r="AH22" s="324"/>
      <c r="AI22" s="324"/>
      <c r="AJ22" s="324"/>
      <c r="AK22" s="328"/>
      <c r="AL22" s="324"/>
      <c r="AM22" s="329"/>
      <c r="AN22" s="330"/>
      <c r="AO22" s="320"/>
    </row>
    <row r="23" spans="2:48" x14ac:dyDescent="0.3">
      <c r="B23" s="324">
        <f t="shared" si="2"/>
        <v>0</v>
      </c>
      <c r="C23" s="324">
        <f t="shared" si="3"/>
        <v>0</v>
      </c>
      <c r="D23" s="325" t="str">
        <f t="shared" si="5"/>
        <v>2 - Importer</v>
      </c>
      <c r="E23" s="326" t="b">
        <f t="shared" si="4"/>
        <v>0</v>
      </c>
      <c r="F23" s="327"/>
      <c r="G23" s="327"/>
      <c r="H23" s="327"/>
      <c r="I23" s="286" t="s">
        <v>510</v>
      </c>
      <c r="J23" s="324" t="s">
        <v>511</v>
      </c>
      <c r="K23" s="324" t="str">
        <f t="shared" si="6"/>
        <v>1 - Subject</v>
      </c>
      <c r="L23" s="324" t="str">
        <f t="shared" si="7"/>
        <v>Chinese Taipei  |  Taipei chinois</v>
      </c>
      <c r="M23" s="328"/>
      <c r="N23" s="324" t="str">
        <f t="shared" si="8"/>
        <v>Dumping and Subsidizing</v>
      </c>
      <c r="O23" s="329" t="s">
        <v>516</v>
      </c>
      <c r="P23" s="334" t="str">
        <f>P22</f>
        <v>Distributors / Service centers  |  Distributeurs / Centre de services</v>
      </c>
      <c r="Q23" s="330" t="str">
        <f t="shared" si="9"/>
        <v>CTL</v>
      </c>
      <c r="R23" s="331" t="s">
        <v>394</v>
      </c>
      <c r="S23">
        <f>'Imp-Chin. Taipei chin.'!G82</f>
        <v>0</v>
      </c>
      <c r="T23">
        <f>'Imp-Chin. Taipei chin.'!H82</f>
        <v>0</v>
      </c>
      <c r="U23">
        <f>'Imp-Chin. Taipei chin.'!I82</f>
        <v>0</v>
      </c>
      <c r="V23">
        <f>'Imp-Chin. Taipei chin.'!J82</f>
        <v>0</v>
      </c>
      <c r="W23">
        <f>'Imp-Chin. Taipei chin.'!K82</f>
        <v>0</v>
      </c>
      <c r="X23" s="332">
        <f>'Imp-Chin. Taipei chin.'!G83/$X$18</f>
        <v>0</v>
      </c>
      <c r="Y23" s="333">
        <f>'Imp-Chin. Taipei chin.'!H83/$X$18</f>
        <v>0</v>
      </c>
      <c r="Z23" s="333">
        <f>'Imp-Chin. Taipei chin.'!I83/$X$18</f>
        <v>0</v>
      </c>
      <c r="AA23" s="333">
        <f>'Imp-Chin. Taipei chin.'!J83/$X$18</f>
        <v>0</v>
      </c>
      <c r="AB23" s="333">
        <f>'Imp-Chin. Taipei chin.'!K83/$X$18</f>
        <v>0</v>
      </c>
      <c r="AC23" s="324"/>
      <c r="AD23" s="324"/>
      <c r="AE23" s="324"/>
      <c r="AF23" s="324"/>
      <c r="AG23" s="324"/>
      <c r="AH23" s="324"/>
      <c r="AI23" s="324"/>
      <c r="AJ23" s="324"/>
      <c r="AK23" s="328"/>
      <c r="AL23" s="324"/>
      <c r="AM23" s="329"/>
      <c r="AN23" s="330"/>
      <c r="AO23" s="320"/>
    </row>
    <row r="24" spans="2:48" ht="13.5" customHeight="1" x14ac:dyDescent="0.3">
      <c r="B24" s="324">
        <f t="shared" si="2"/>
        <v>0</v>
      </c>
      <c r="C24" s="324">
        <f t="shared" si="3"/>
        <v>0</v>
      </c>
      <c r="D24" s="325" t="str">
        <f t="shared" si="5"/>
        <v>2 - Importer</v>
      </c>
      <c r="E24" s="326" t="b">
        <f t="shared" si="4"/>
        <v>0</v>
      </c>
      <c r="F24" s="327"/>
      <c r="G24" s="327"/>
      <c r="H24" s="327"/>
      <c r="I24" s="286" t="s">
        <v>510</v>
      </c>
      <c r="J24" s="324" t="s">
        <v>511</v>
      </c>
      <c r="K24" s="324" t="str">
        <f t="shared" si="6"/>
        <v>1 - Subject</v>
      </c>
      <c r="L24" s="324" t="str">
        <f t="shared" si="7"/>
        <v>Chinese Taipei  |  Taipei chinois</v>
      </c>
      <c r="M24" s="328"/>
      <c r="N24" s="324" t="str">
        <f>N23</f>
        <v>Dumping and Subsidizing</v>
      </c>
      <c r="O24" s="329" t="s">
        <v>516</v>
      </c>
      <c r="P24" s="334" t="str">
        <f>J14</f>
        <v>End users  |  Utilisateurs finals</v>
      </c>
      <c r="Q24" s="330" t="str">
        <f t="shared" si="9"/>
        <v>CTL</v>
      </c>
      <c r="R24" s="331" t="s">
        <v>483</v>
      </c>
      <c r="S24">
        <f>'Imp-Chin. Taipei chin.'!G78</f>
        <v>0</v>
      </c>
      <c r="T24">
        <f>'Imp-Chin. Taipei chin.'!H78</f>
        <v>0</v>
      </c>
      <c r="U24">
        <f>'Imp-Chin. Taipei chin.'!I78</f>
        <v>0</v>
      </c>
      <c r="V24">
        <f>'Imp-Chin. Taipei chin.'!J78</f>
        <v>0</v>
      </c>
      <c r="W24">
        <f>'Imp-Chin. Taipei chin.'!K78</f>
        <v>0</v>
      </c>
      <c r="X24" s="332">
        <f>'Imp-Chin. Taipei chin.'!G79/$X$18</f>
        <v>0</v>
      </c>
      <c r="Y24" s="333">
        <f>'Imp-Chin. Taipei chin.'!H79/$X$18</f>
        <v>0</v>
      </c>
      <c r="Z24" s="333">
        <f>'Imp-Chin. Taipei chin.'!I79/$X$18</f>
        <v>0</v>
      </c>
      <c r="AA24" s="333">
        <f>'Imp-Chin. Taipei chin.'!J79/$X$18</f>
        <v>0</v>
      </c>
      <c r="AB24" s="333">
        <f>'Imp-Chin. Taipei chin.'!K79/$X$18</f>
        <v>0</v>
      </c>
      <c r="AC24" s="324"/>
      <c r="AD24" s="324"/>
      <c r="AE24" s="324"/>
      <c r="AF24" s="324"/>
      <c r="AG24" s="324"/>
      <c r="AH24" s="324"/>
      <c r="AI24" s="324"/>
      <c r="AJ24" s="324"/>
      <c r="AK24" s="328"/>
      <c r="AL24" s="324"/>
      <c r="AM24" s="329"/>
      <c r="AN24" s="330"/>
      <c r="AO24" s="320"/>
    </row>
    <row r="25" spans="2:48" ht="13.5" customHeight="1" x14ac:dyDescent="0.3">
      <c r="B25" s="324">
        <f t="shared" si="2"/>
        <v>0</v>
      </c>
      <c r="C25" s="324">
        <f>B25</f>
        <v>0</v>
      </c>
      <c r="D25" s="325" t="str">
        <f t="shared" si="5"/>
        <v>2 - Importer</v>
      </c>
      <c r="E25" s="326" t="b">
        <f t="shared" si="4"/>
        <v>0</v>
      </c>
      <c r="F25" s="327"/>
      <c r="G25" s="327"/>
      <c r="H25" s="327"/>
      <c r="I25" s="286" t="s">
        <v>510</v>
      </c>
      <c r="J25" s="324" t="s">
        <v>511</v>
      </c>
      <c r="K25" s="324" t="str">
        <f t="shared" si="6"/>
        <v>1 - Subject</v>
      </c>
      <c r="L25" s="324" t="str">
        <f t="shared" si="7"/>
        <v>Chinese Taipei  |  Taipei chinois</v>
      </c>
      <c r="M25" s="328"/>
      <c r="N25" s="324" t="str">
        <f t="shared" si="8"/>
        <v>Dumping and Subsidizing</v>
      </c>
      <c r="O25" s="329" t="s">
        <v>516</v>
      </c>
      <c r="P25" s="334" t="str">
        <f>P24</f>
        <v>End users  |  Utilisateurs finals</v>
      </c>
      <c r="Q25" s="330" t="str">
        <f t="shared" si="9"/>
        <v>CTL</v>
      </c>
      <c r="R25" s="331" t="s">
        <v>394</v>
      </c>
      <c r="S25">
        <f>'Imp-Chin. Taipei chin.'!G85</f>
        <v>0</v>
      </c>
      <c r="T25">
        <f>'Imp-Chin. Taipei chin.'!H85</f>
        <v>0</v>
      </c>
      <c r="U25">
        <f>'Imp-Chin. Taipei chin.'!I85</f>
        <v>0</v>
      </c>
      <c r="V25">
        <f>'Imp-Chin. Taipei chin.'!J85</f>
        <v>0</v>
      </c>
      <c r="W25">
        <f>'Imp-Chin. Taipei chin.'!K85</f>
        <v>0</v>
      </c>
      <c r="X25" s="332">
        <f>'Imp-Chin. Taipei chin.'!G86/$X$18</f>
        <v>0</v>
      </c>
      <c r="Y25" s="333">
        <f>'Imp-Chin. Taipei chin.'!H86/$X$18</f>
        <v>0</v>
      </c>
      <c r="Z25" s="333">
        <f>'Imp-Chin. Taipei chin.'!I86/$X$18</f>
        <v>0</v>
      </c>
      <c r="AA25" s="333">
        <f>'Imp-Chin. Taipei chin.'!J86/$X$18</f>
        <v>0</v>
      </c>
      <c r="AB25" s="333">
        <f>'Imp-Chin. Taipei chin.'!K86/$X$18</f>
        <v>0</v>
      </c>
      <c r="AC25" s="324"/>
      <c r="AD25" s="324"/>
      <c r="AE25" s="324"/>
      <c r="AF25" s="324"/>
      <c r="AG25" s="324"/>
      <c r="AH25" s="324"/>
      <c r="AI25" s="324"/>
      <c r="AJ25" s="324"/>
      <c r="AK25" s="328"/>
      <c r="AL25" s="324"/>
      <c r="AM25" s="329"/>
      <c r="AN25" s="330"/>
      <c r="AO25" s="320"/>
    </row>
    <row r="26" spans="2:48" s="264" customFormat="1" x14ac:dyDescent="0.3">
      <c r="B26" s="314">
        <f t="shared" si="2"/>
        <v>0</v>
      </c>
      <c r="C26" s="314">
        <f>B26</f>
        <v>0</v>
      </c>
      <c r="D26" s="315" t="s">
        <v>470</v>
      </c>
      <c r="E26" s="316" t="b">
        <f t="shared" si="4"/>
        <v>0</v>
      </c>
      <c r="F26" s="317"/>
      <c r="G26" s="317"/>
      <c r="H26" s="317"/>
      <c r="I26" s="335" t="s">
        <v>517</v>
      </c>
      <c r="J26" s="314" t="s">
        <v>511</v>
      </c>
      <c r="K26" s="270" t="s">
        <v>518</v>
      </c>
      <c r="L26" s="270" t="s">
        <v>519</v>
      </c>
      <c r="M26" s="318"/>
      <c r="N26" s="314" t="str">
        <f t="shared" si="8"/>
        <v>Dumping and Subsidizing</v>
      </c>
      <c r="O26" s="319" t="s">
        <v>515</v>
      </c>
      <c r="P26" s="320" t="s">
        <v>474</v>
      </c>
      <c r="Q26" s="320" t="s">
        <v>541</v>
      </c>
      <c r="R26" s="321" t="s">
        <v>483</v>
      </c>
      <c r="S26" s="264">
        <f>'Imp-Germany|Allemagne'!G64</f>
        <v>0</v>
      </c>
      <c r="T26" s="264">
        <f>'Imp-Germany|Allemagne'!H64</f>
        <v>0</v>
      </c>
      <c r="U26" s="264">
        <f>'Imp-Germany|Allemagne'!I64</f>
        <v>0</v>
      </c>
      <c r="V26" s="264">
        <f>'Imp-Germany|Allemagne'!J64</f>
        <v>0</v>
      </c>
      <c r="W26" s="264">
        <f>'Imp-Germany|Allemagne'!K64</f>
        <v>0</v>
      </c>
      <c r="X26" s="336">
        <f>'Imp-Germany|Allemagne'!G65/$X$18</f>
        <v>0</v>
      </c>
      <c r="Y26" s="337">
        <f>'Imp-Germany|Allemagne'!H65/$X$18</f>
        <v>0</v>
      </c>
      <c r="Z26" s="337">
        <f>'Imp-Germany|Allemagne'!I65/$X$18</f>
        <v>0</v>
      </c>
      <c r="AA26" s="337">
        <f>'Imp-Germany|Allemagne'!J65/$X$18</f>
        <v>0</v>
      </c>
      <c r="AB26" s="337">
        <f>'Imp-Germany|Allemagne'!K65/$X$18</f>
        <v>0</v>
      </c>
      <c r="AC26" s="314"/>
      <c r="AD26" s="314"/>
      <c r="AE26" s="314"/>
      <c r="AF26" s="314"/>
      <c r="AG26" s="314"/>
      <c r="AH26" s="314"/>
      <c r="AI26" s="314"/>
      <c r="AJ26" s="314"/>
      <c r="AK26" s="318"/>
      <c r="AL26" s="314"/>
      <c r="AM26" s="319"/>
      <c r="AN26" s="320"/>
      <c r="AO26" s="320"/>
    </row>
    <row r="27" spans="2:48" x14ac:dyDescent="0.3">
      <c r="B27" s="324">
        <f t="shared" si="2"/>
        <v>0</v>
      </c>
      <c r="C27" s="324">
        <f t="shared" ref="C27:C61" si="10">B27</f>
        <v>0</v>
      </c>
      <c r="D27" s="324" t="str">
        <f t="shared" ref="D27" si="11">D26</f>
        <v>2 - Importer</v>
      </c>
      <c r="E27" s="326" t="b">
        <f t="shared" si="4"/>
        <v>0</v>
      </c>
      <c r="F27" s="327"/>
      <c r="G27" s="327"/>
      <c r="H27" s="327"/>
      <c r="I27" s="338" t="s">
        <v>517</v>
      </c>
      <c r="J27" s="324" t="s">
        <v>511</v>
      </c>
      <c r="K27" s="286" t="s">
        <v>518</v>
      </c>
      <c r="L27" s="286" t="s">
        <v>519</v>
      </c>
      <c r="M27" s="328"/>
      <c r="N27" s="324" t="str">
        <f t="shared" si="8"/>
        <v>Dumping and Subsidizing</v>
      </c>
      <c r="O27" s="329" t="s">
        <v>515</v>
      </c>
      <c r="P27" s="330" t="s">
        <v>474</v>
      </c>
      <c r="Q27" s="330" t="str">
        <f>Q26</f>
        <v>CTL</v>
      </c>
      <c r="R27" s="331" t="s">
        <v>394</v>
      </c>
      <c r="S27">
        <f>'Imp-Germany|Allemagne'!G67</f>
        <v>0</v>
      </c>
      <c r="T27">
        <f>'Imp-Germany|Allemagne'!H67</f>
        <v>0</v>
      </c>
      <c r="U27">
        <f>'Imp-Germany|Allemagne'!I67</f>
        <v>0</v>
      </c>
      <c r="V27">
        <f>'Imp-Germany|Allemagne'!J67</f>
        <v>0</v>
      </c>
      <c r="W27">
        <f>'Imp-Germany|Allemagne'!K67</f>
        <v>0</v>
      </c>
      <c r="X27" s="332">
        <f>'Imp-Germany|Allemagne'!G68/$X$18</f>
        <v>0</v>
      </c>
      <c r="Y27" s="333">
        <f>'Imp-Germany|Allemagne'!H68/$X$18</f>
        <v>0</v>
      </c>
      <c r="Z27" s="333">
        <f>'Imp-Germany|Allemagne'!I68/$X$18</f>
        <v>0</v>
      </c>
      <c r="AA27" s="333">
        <f>'Imp-Germany|Allemagne'!J68/$X$18</f>
        <v>0</v>
      </c>
      <c r="AB27" s="333">
        <f>'Imp-Germany|Allemagne'!K68/$X$18</f>
        <v>0</v>
      </c>
      <c r="AC27" s="324"/>
      <c r="AD27" s="324"/>
      <c r="AE27" s="324"/>
      <c r="AF27" s="324"/>
      <c r="AG27" s="324"/>
      <c r="AH27" s="324"/>
      <c r="AI27" s="324"/>
      <c r="AJ27" s="324"/>
      <c r="AK27" s="328"/>
      <c r="AL27" s="324"/>
      <c r="AM27" s="329"/>
      <c r="AN27" s="330"/>
      <c r="AO27" s="320"/>
    </row>
    <row r="28" spans="2:48" x14ac:dyDescent="0.3">
      <c r="B28" s="324">
        <f t="shared" si="2"/>
        <v>0</v>
      </c>
      <c r="C28" s="324">
        <f t="shared" si="10"/>
        <v>0</v>
      </c>
      <c r="D28" s="324" t="str">
        <f>D27</f>
        <v>2 - Importer</v>
      </c>
      <c r="E28" s="326" t="b">
        <f t="shared" si="4"/>
        <v>0</v>
      </c>
      <c r="F28" s="327"/>
      <c r="G28" s="327"/>
      <c r="H28" s="327"/>
      <c r="I28" s="338" t="s">
        <v>517</v>
      </c>
      <c r="J28" s="324" t="s">
        <v>511</v>
      </c>
      <c r="K28" s="286" t="str">
        <f>K27</f>
        <v>2 - Subject</v>
      </c>
      <c r="L28" s="286" t="s">
        <v>519</v>
      </c>
      <c r="M28" s="328"/>
      <c r="N28" s="324" t="str">
        <f t="shared" si="8"/>
        <v>Dumping and Subsidizing</v>
      </c>
      <c r="O28" s="329" t="s">
        <v>516</v>
      </c>
      <c r="P28" s="334" t="s">
        <v>481</v>
      </c>
      <c r="Q28" s="330" t="str">
        <f t="shared" ref="Q28:Q31" si="12">Q27</f>
        <v>CTL</v>
      </c>
      <c r="R28" s="331" t="s">
        <v>483</v>
      </c>
      <c r="S28">
        <f>'Imp-Germany|Allemagne'!G75</f>
        <v>0</v>
      </c>
      <c r="T28">
        <f>'Imp-Germany|Allemagne'!H75</f>
        <v>0</v>
      </c>
      <c r="U28">
        <f>'Imp-Germany|Allemagne'!I75</f>
        <v>0</v>
      </c>
      <c r="V28">
        <f>'Imp-Germany|Allemagne'!J75</f>
        <v>0</v>
      </c>
      <c r="W28">
        <f>'Imp-Germany|Allemagne'!K75</f>
        <v>0</v>
      </c>
      <c r="X28" s="332">
        <f>'Imp-Germany|Allemagne'!G76/$X$18</f>
        <v>0</v>
      </c>
      <c r="Y28" s="333">
        <f>'Imp-Germany|Allemagne'!H76/$X$18</f>
        <v>0</v>
      </c>
      <c r="Z28" s="333">
        <f>'Imp-Germany|Allemagne'!I76/$X$18</f>
        <v>0</v>
      </c>
      <c r="AA28" s="333">
        <f>'Imp-Germany|Allemagne'!J76/$X$18</f>
        <v>0</v>
      </c>
      <c r="AB28" s="333">
        <f>'Imp-Germany|Allemagne'!K76/$X$18</f>
        <v>0</v>
      </c>
      <c r="AC28" s="324"/>
      <c r="AD28" s="324"/>
      <c r="AE28" s="324"/>
      <c r="AF28" s="324"/>
      <c r="AG28" s="324"/>
      <c r="AH28" s="324"/>
      <c r="AI28" s="324"/>
      <c r="AJ28" s="324"/>
      <c r="AK28" s="328"/>
      <c r="AL28" s="324"/>
      <c r="AM28" s="329"/>
      <c r="AN28" s="330"/>
      <c r="AO28" s="320"/>
    </row>
    <row r="29" spans="2:48" s="264" customFormat="1" x14ac:dyDescent="0.3">
      <c r="B29" s="324">
        <f t="shared" si="2"/>
        <v>0</v>
      </c>
      <c r="C29" s="324">
        <f t="shared" si="10"/>
        <v>0</v>
      </c>
      <c r="D29" s="324" t="s">
        <v>470</v>
      </c>
      <c r="E29" s="326" t="b">
        <f t="shared" si="4"/>
        <v>0</v>
      </c>
      <c r="F29" s="317"/>
      <c r="G29" s="317"/>
      <c r="H29" s="317"/>
      <c r="I29" s="338" t="s">
        <v>517</v>
      </c>
      <c r="J29" s="324" t="s">
        <v>511</v>
      </c>
      <c r="K29" s="286" t="str">
        <f t="shared" ref="K29:K31" si="13">K28</f>
        <v>2 - Subject</v>
      </c>
      <c r="L29" s="286" t="s">
        <v>519</v>
      </c>
      <c r="M29" s="339"/>
      <c r="N29" s="324" t="str">
        <f t="shared" si="8"/>
        <v>Dumping and Subsidizing</v>
      </c>
      <c r="O29" s="329" t="s">
        <v>516</v>
      </c>
      <c r="P29" s="334" t="s">
        <v>481</v>
      </c>
      <c r="Q29" s="330" t="str">
        <f t="shared" si="12"/>
        <v>CTL</v>
      </c>
      <c r="R29" s="331" t="s">
        <v>394</v>
      </c>
      <c r="S29">
        <f>'Imp-Germany|Allemagne'!G82</f>
        <v>0</v>
      </c>
      <c r="T29">
        <f>'Imp-Germany|Allemagne'!H82</f>
        <v>0</v>
      </c>
      <c r="U29">
        <f>'Imp-Germany|Allemagne'!I82</f>
        <v>0</v>
      </c>
      <c r="V29">
        <f>'Imp-Germany|Allemagne'!J82</f>
        <v>0</v>
      </c>
      <c r="W29">
        <f>'Imp-Germany|Allemagne'!K82</f>
        <v>0</v>
      </c>
      <c r="X29" s="332">
        <f>'Imp-Germany|Allemagne'!G83/$X$18</f>
        <v>0</v>
      </c>
      <c r="Y29" s="333">
        <f>'Imp-Germany|Allemagne'!H83/$X$18</f>
        <v>0</v>
      </c>
      <c r="Z29" s="333">
        <f>'Imp-Germany|Allemagne'!I83/$X$18</f>
        <v>0</v>
      </c>
      <c r="AA29" s="333">
        <f>'Imp-Germany|Allemagne'!J83/$X$18</f>
        <v>0</v>
      </c>
      <c r="AB29" s="333">
        <f>'Imp-Germany|Allemagne'!K83/$X$18</f>
        <v>0</v>
      </c>
      <c r="AC29" s="314"/>
      <c r="AD29" s="314"/>
      <c r="AE29" s="314"/>
      <c r="AF29" s="314"/>
      <c r="AG29" s="314"/>
      <c r="AH29" s="314"/>
      <c r="AI29" s="314"/>
      <c r="AJ29" s="340"/>
      <c r="AK29" s="339"/>
      <c r="AL29" s="314"/>
      <c r="AM29" s="319"/>
      <c r="AN29" s="314"/>
      <c r="AO29" s="320"/>
    </row>
    <row r="30" spans="2:48" x14ac:dyDescent="0.3">
      <c r="B30" s="324">
        <f t="shared" si="2"/>
        <v>0</v>
      </c>
      <c r="C30" s="324">
        <f t="shared" si="10"/>
        <v>0</v>
      </c>
      <c r="D30" s="324" t="str">
        <f t="shared" ref="D30:D61" si="14">D29</f>
        <v>2 - Importer</v>
      </c>
      <c r="E30" s="326" t="b">
        <f t="shared" si="4"/>
        <v>0</v>
      </c>
      <c r="F30" s="327"/>
      <c r="G30" s="327"/>
      <c r="H30" s="327"/>
      <c r="I30" s="338" t="s">
        <v>517</v>
      </c>
      <c r="J30" s="324" t="s">
        <v>511</v>
      </c>
      <c r="K30" s="286" t="str">
        <f t="shared" si="13"/>
        <v>2 - Subject</v>
      </c>
      <c r="L30" s="286" t="s">
        <v>519</v>
      </c>
      <c r="M30" s="341"/>
      <c r="N30" s="324" t="str">
        <f t="shared" si="8"/>
        <v>Dumping and Subsidizing</v>
      </c>
      <c r="O30" s="329" t="s">
        <v>516</v>
      </c>
      <c r="P30" s="334" t="s">
        <v>482</v>
      </c>
      <c r="Q30" s="330" t="str">
        <f t="shared" si="12"/>
        <v>CTL</v>
      </c>
      <c r="R30" s="331" t="s">
        <v>483</v>
      </c>
      <c r="S30">
        <f>'Imp-Germany|Allemagne'!G78</f>
        <v>0</v>
      </c>
      <c r="T30">
        <f>'Imp-Germany|Allemagne'!H78</f>
        <v>0</v>
      </c>
      <c r="U30">
        <f>'Imp-Germany|Allemagne'!I78</f>
        <v>0</v>
      </c>
      <c r="V30">
        <f>'Imp-Germany|Allemagne'!J78</f>
        <v>0</v>
      </c>
      <c r="W30">
        <f>'Imp-Germany|Allemagne'!K78</f>
        <v>0</v>
      </c>
      <c r="X30" s="332">
        <f>'Imp-Germany|Allemagne'!G79/$X$18</f>
        <v>0</v>
      </c>
      <c r="Y30" s="333">
        <f>'Imp-Germany|Allemagne'!H79/$X$18</f>
        <v>0</v>
      </c>
      <c r="Z30" s="333">
        <f>'Imp-Germany|Allemagne'!I79/$X$18</f>
        <v>0</v>
      </c>
      <c r="AA30" s="333">
        <f>'Imp-Germany|Allemagne'!J79/$X$18</f>
        <v>0</v>
      </c>
      <c r="AB30" s="333">
        <f>'Imp-Germany|Allemagne'!K79/$X$18</f>
        <v>0</v>
      </c>
      <c r="AC30" s="324"/>
      <c r="AD30" s="324"/>
      <c r="AE30" s="324"/>
      <c r="AF30" s="324"/>
      <c r="AG30" s="324"/>
      <c r="AH30" s="324"/>
      <c r="AI30" s="324"/>
      <c r="AJ30" s="342"/>
      <c r="AK30" s="341"/>
      <c r="AL30" s="324"/>
      <c r="AM30" s="329"/>
      <c r="AN30" s="324"/>
      <c r="AO30" s="320"/>
    </row>
    <row r="31" spans="2:48" x14ac:dyDescent="0.3">
      <c r="B31" s="324">
        <f t="shared" si="2"/>
        <v>0</v>
      </c>
      <c r="C31" s="324">
        <f t="shared" si="10"/>
        <v>0</v>
      </c>
      <c r="D31" s="324" t="str">
        <f t="shared" si="14"/>
        <v>2 - Importer</v>
      </c>
      <c r="E31" s="326" t="b">
        <f t="shared" si="4"/>
        <v>0</v>
      </c>
      <c r="F31" s="327"/>
      <c r="G31" s="327"/>
      <c r="H31" s="327"/>
      <c r="I31" s="338" t="s">
        <v>517</v>
      </c>
      <c r="J31" s="324" t="s">
        <v>511</v>
      </c>
      <c r="K31" s="286" t="str">
        <f t="shared" si="13"/>
        <v>2 - Subject</v>
      </c>
      <c r="L31" s="286" t="s">
        <v>519</v>
      </c>
      <c r="M31" s="341"/>
      <c r="N31" s="324" t="str">
        <f t="shared" si="8"/>
        <v>Dumping and Subsidizing</v>
      </c>
      <c r="O31" s="329" t="s">
        <v>516</v>
      </c>
      <c r="P31" s="334" t="s">
        <v>482</v>
      </c>
      <c r="Q31" s="330" t="str">
        <f t="shared" si="12"/>
        <v>CTL</v>
      </c>
      <c r="R31" s="331" t="s">
        <v>394</v>
      </c>
      <c r="S31">
        <f>'Imp-Germany|Allemagne'!G85</f>
        <v>0</v>
      </c>
      <c r="T31">
        <f>'Imp-Germany|Allemagne'!H85</f>
        <v>0</v>
      </c>
      <c r="U31">
        <f>'Imp-Germany|Allemagne'!I85</f>
        <v>0</v>
      </c>
      <c r="V31">
        <f>'Imp-Germany|Allemagne'!J85</f>
        <v>0</v>
      </c>
      <c r="W31">
        <f>'Imp-Germany|Allemagne'!K85</f>
        <v>0</v>
      </c>
      <c r="X31" s="332">
        <f>'Imp-Germany|Allemagne'!G86/$X$18</f>
        <v>0</v>
      </c>
      <c r="Y31" s="333">
        <f>'Imp-Germany|Allemagne'!H86/$X$18</f>
        <v>0</v>
      </c>
      <c r="Z31" s="333">
        <f>'Imp-Germany|Allemagne'!I86/$X$18</f>
        <v>0</v>
      </c>
      <c r="AA31" s="333">
        <f>'Imp-Germany|Allemagne'!J86/$X$18</f>
        <v>0</v>
      </c>
      <c r="AB31" s="333">
        <f>'Imp-Germany|Allemagne'!K86/$X$18</f>
        <v>0</v>
      </c>
      <c r="AC31" s="324"/>
      <c r="AD31" s="324"/>
      <c r="AE31" s="324"/>
      <c r="AF31" s="324"/>
      <c r="AG31" s="324"/>
      <c r="AH31" s="324"/>
      <c r="AI31" s="324"/>
      <c r="AJ31" s="342"/>
      <c r="AK31" s="341"/>
      <c r="AL31" s="324"/>
      <c r="AM31" s="329"/>
      <c r="AN31" s="324"/>
      <c r="AO31" s="320"/>
    </row>
    <row r="32" spans="2:48" s="264" customFormat="1" x14ac:dyDescent="0.3">
      <c r="B32" s="314">
        <f t="shared" si="2"/>
        <v>0</v>
      </c>
      <c r="C32" s="314">
        <f t="shared" si="10"/>
        <v>0</v>
      </c>
      <c r="D32" s="314" t="str">
        <f t="shared" si="14"/>
        <v>2 - Importer</v>
      </c>
      <c r="E32" s="316" t="b">
        <f t="shared" si="4"/>
        <v>0</v>
      </c>
      <c r="F32" s="317"/>
      <c r="G32" s="317"/>
      <c r="H32" s="317"/>
      <c r="I32" s="270" t="s">
        <v>520</v>
      </c>
      <c r="J32" s="335" t="s">
        <v>521</v>
      </c>
      <c r="K32" s="335" t="s">
        <v>522</v>
      </c>
      <c r="L32" s="335" t="s">
        <v>523</v>
      </c>
      <c r="M32" s="339"/>
      <c r="N32" s="335" t="s">
        <v>524</v>
      </c>
      <c r="O32" s="319" t="s">
        <v>515</v>
      </c>
      <c r="P32" s="320" t="s">
        <v>474</v>
      </c>
      <c r="Q32" s="320" t="s">
        <v>541</v>
      </c>
      <c r="R32" s="321" t="s">
        <v>483</v>
      </c>
      <c r="S32" s="264">
        <f>'Imp-South Korea|Corée Sud'!G64</f>
        <v>0</v>
      </c>
      <c r="T32" s="264">
        <f>'Imp-South Korea|Corée Sud'!H64</f>
        <v>0</v>
      </c>
      <c r="U32" s="264">
        <f>'Imp-South Korea|Corée Sud'!I64</f>
        <v>0</v>
      </c>
      <c r="V32" s="264">
        <f>'Imp-South Korea|Corée Sud'!J64</f>
        <v>0</v>
      </c>
      <c r="W32" s="264">
        <f>'Imp-South Korea|Corée Sud'!K64</f>
        <v>0</v>
      </c>
      <c r="X32" s="336">
        <f>'Imp-South Korea|Corée Sud'!G65/$X$18</f>
        <v>0</v>
      </c>
      <c r="Y32" s="337">
        <f>'Imp-South Korea|Corée Sud'!H65/$X$18</f>
        <v>0</v>
      </c>
      <c r="Z32" s="337">
        <f>'Imp-South Korea|Corée Sud'!I65/$X$18</f>
        <v>0</v>
      </c>
      <c r="AA32" s="337">
        <f>'Imp-South Korea|Corée Sud'!J65/$X$18</f>
        <v>0</v>
      </c>
      <c r="AB32" s="337">
        <f>'Imp-South Korea|Corée Sud'!K65/$X$18</f>
        <v>0</v>
      </c>
      <c r="AC32" s="314"/>
      <c r="AD32" s="314"/>
      <c r="AE32" s="314"/>
      <c r="AF32" s="314"/>
      <c r="AG32" s="314"/>
      <c r="AH32" s="314"/>
      <c r="AI32" s="314"/>
      <c r="AJ32" s="340"/>
      <c r="AK32" s="339"/>
      <c r="AL32" s="314"/>
      <c r="AM32" s="319"/>
      <c r="AN32" s="314"/>
      <c r="AO32" s="320"/>
    </row>
    <row r="33" spans="2:41" x14ac:dyDescent="0.3">
      <c r="B33" s="324">
        <f t="shared" si="2"/>
        <v>0</v>
      </c>
      <c r="C33" s="324">
        <f t="shared" si="10"/>
        <v>0</v>
      </c>
      <c r="D33" s="324" t="str">
        <f t="shared" si="14"/>
        <v>2 - Importer</v>
      </c>
      <c r="E33" s="326" t="b">
        <f t="shared" si="4"/>
        <v>0</v>
      </c>
      <c r="F33" s="327"/>
      <c r="G33" s="327"/>
      <c r="H33" s="327"/>
      <c r="I33" s="286" t="s">
        <v>520</v>
      </c>
      <c r="J33" s="338" t="s">
        <v>521</v>
      </c>
      <c r="K33" s="338" t="s">
        <v>522</v>
      </c>
      <c r="L33" s="338" t="s">
        <v>523</v>
      </c>
      <c r="M33" s="341"/>
      <c r="N33" s="338" t="s">
        <v>524</v>
      </c>
      <c r="O33" s="329" t="s">
        <v>515</v>
      </c>
      <c r="P33" s="330" t="s">
        <v>474</v>
      </c>
      <c r="Q33" s="330" t="str">
        <f>Q32</f>
        <v>CTL</v>
      </c>
      <c r="R33" s="331" t="s">
        <v>394</v>
      </c>
      <c r="S33">
        <f>'Imp-South Korea|Corée Sud'!G67</f>
        <v>0</v>
      </c>
      <c r="T33">
        <f>'Imp-South Korea|Corée Sud'!H67</f>
        <v>0</v>
      </c>
      <c r="U33">
        <f>'Imp-South Korea|Corée Sud'!I67</f>
        <v>0</v>
      </c>
      <c r="V33">
        <f>'Imp-South Korea|Corée Sud'!J67</f>
        <v>0</v>
      </c>
      <c r="W33">
        <f>'Imp-South Korea|Corée Sud'!K67</f>
        <v>0</v>
      </c>
      <c r="X33" s="332">
        <f>'Imp-South Korea|Corée Sud'!G68/$X$18</f>
        <v>0</v>
      </c>
      <c r="Y33" s="333">
        <f>'Imp-South Korea|Corée Sud'!H68/$X$18</f>
        <v>0</v>
      </c>
      <c r="Z33" s="333">
        <f>'Imp-South Korea|Corée Sud'!I68/$X$18</f>
        <v>0</v>
      </c>
      <c r="AA33" s="333">
        <f>'Imp-South Korea|Corée Sud'!J68/$X$18</f>
        <v>0</v>
      </c>
      <c r="AB33" s="333">
        <f>'Imp-South Korea|Corée Sud'!K68/$X$18</f>
        <v>0</v>
      </c>
      <c r="AC33" s="324"/>
      <c r="AD33" s="324"/>
      <c r="AE33" s="324"/>
      <c r="AF33" s="324"/>
      <c r="AG33" s="324"/>
      <c r="AH33" s="324"/>
      <c r="AI33" s="324"/>
      <c r="AJ33" s="342"/>
      <c r="AK33" s="341"/>
      <c r="AL33" s="324"/>
      <c r="AM33" s="329"/>
      <c r="AN33" s="324"/>
      <c r="AO33" s="320"/>
    </row>
    <row r="34" spans="2:41" x14ac:dyDescent="0.3">
      <c r="B34" s="324">
        <f t="shared" si="2"/>
        <v>0</v>
      </c>
      <c r="C34" s="324">
        <f t="shared" si="10"/>
        <v>0</v>
      </c>
      <c r="D34" s="324" t="str">
        <f t="shared" si="14"/>
        <v>2 - Importer</v>
      </c>
      <c r="E34" s="326" t="b">
        <f t="shared" si="4"/>
        <v>0</v>
      </c>
      <c r="F34" s="327"/>
      <c r="G34" s="327"/>
      <c r="H34" s="327"/>
      <c r="I34" s="286" t="s">
        <v>520</v>
      </c>
      <c r="J34" s="338" t="s">
        <v>521</v>
      </c>
      <c r="K34" s="338" t="s">
        <v>522</v>
      </c>
      <c r="L34" s="338" t="s">
        <v>523</v>
      </c>
      <c r="M34" s="341"/>
      <c r="N34" s="338" t="s">
        <v>524</v>
      </c>
      <c r="O34" s="329" t="s">
        <v>516</v>
      </c>
      <c r="P34" s="334" t="s">
        <v>481</v>
      </c>
      <c r="Q34" s="330" t="str">
        <f t="shared" ref="Q34:Q37" si="15">Q33</f>
        <v>CTL</v>
      </c>
      <c r="R34" s="331" t="s">
        <v>483</v>
      </c>
      <c r="S34">
        <f>'Imp-South Korea|Corée Sud'!G75</f>
        <v>0</v>
      </c>
      <c r="T34">
        <f>'Imp-South Korea|Corée Sud'!H75</f>
        <v>0</v>
      </c>
      <c r="U34">
        <f>'Imp-South Korea|Corée Sud'!I75</f>
        <v>0</v>
      </c>
      <c r="V34">
        <f>'Imp-South Korea|Corée Sud'!J75</f>
        <v>0</v>
      </c>
      <c r="W34">
        <f>'Imp-South Korea|Corée Sud'!K75</f>
        <v>0</v>
      </c>
      <c r="X34" s="332">
        <f>'Imp-South Korea|Corée Sud'!G76/$X$18</f>
        <v>0</v>
      </c>
      <c r="Y34" s="333">
        <f>'Imp-South Korea|Corée Sud'!H76/$X$18</f>
        <v>0</v>
      </c>
      <c r="Z34" s="333">
        <f>'Imp-South Korea|Corée Sud'!I76/$X$18</f>
        <v>0</v>
      </c>
      <c r="AA34" s="333">
        <f>'Imp-South Korea|Corée Sud'!J76/$X$18</f>
        <v>0</v>
      </c>
      <c r="AB34" s="333">
        <f>'Imp-South Korea|Corée Sud'!K76/$X$18</f>
        <v>0</v>
      </c>
      <c r="AC34" s="324"/>
      <c r="AD34" s="324"/>
      <c r="AE34" s="324"/>
      <c r="AF34" s="324"/>
      <c r="AG34" s="324"/>
      <c r="AH34" s="324"/>
      <c r="AI34" s="324"/>
      <c r="AJ34" s="342"/>
      <c r="AK34" s="341"/>
      <c r="AL34" s="324"/>
      <c r="AM34" s="329"/>
      <c r="AN34" s="324"/>
      <c r="AO34" s="320"/>
    </row>
    <row r="35" spans="2:41" x14ac:dyDescent="0.3">
      <c r="B35" s="324">
        <f t="shared" si="2"/>
        <v>0</v>
      </c>
      <c r="C35" s="324">
        <f t="shared" si="10"/>
        <v>0</v>
      </c>
      <c r="D35" s="324" t="str">
        <f t="shared" si="14"/>
        <v>2 - Importer</v>
      </c>
      <c r="E35" s="326" t="b">
        <f t="shared" si="4"/>
        <v>0</v>
      </c>
      <c r="F35" s="327"/>
      <c r="G35" s="327"/>
      <c r="H35" s="327"/>
      <c r="I35" s="286" t="s">
        <v>520</v>
      </c>
      <c r="J35" s="338" t="s">
        <v>521</v>
      </c>
      <c r="K35" s="338" t="s">
        <v>522</v>
      </c>
      <c r="L35" s="338" t="s">
        <v>523</v>
      </c>
      <c r="M35" s="341"/>
      <c r="N35" s="338" t="s">
        <v>524</v>
      </c>
      <c r="O35" s="329" t="s">
        <v>516</v>
      </c>
      <c r="P35" s="334" t="s">
        <v>481</v>
      </c>
      <c r="Q35" s="330" t="str">
        <f t="shared" si="15"/>
        <v>CTL</v>
      </c>
      <c r="R35" s="331" t="s">
        <v>394</v>
      </c>
      <c r="S35">
        <f>'Imp-South Korea|Corée Sud'!G82</f>
        <v>0</v>
      </c>
      <c r="T35">
        <f>'Imp-South Korea|Corée Sud'!H82</f>
        <v>0</v>
      </c>
      <c r="U35">
        <f>'Imp-South Korea|Corée Sud'!I82</f>
        <v>0</v>
      </c>
      <c r="V35">
        <f>'Imp-South Korea|Corée Sud'!J82</f>
        <v>0</v>
      </c>
      <c r="W35">
        <f>'Imp-South Korea|Corée Sud'!K82</f>
        <v>0</v>
      </c>
      <c r="X35" s="332">
        <f>'Imp-South Korea|Corée Sud'!G83/$X$18</f>
        <v>0</v>
      </c>
      <c r="Y35" s="333">
        <f>'Imp-South Korea|Corée Sud'!H83/$X$18</f>
        <v>0</v>
      </c>
      <c r="Z35" s="333">
        <f>'Imp-South Korea|Corée Sud'!I83/$X$18</f>
        <v>0</v>
      </c>
      <c r="AA35" s="333">
        <f>'Imp-South Korea|Corée Sud'!J83/$X$18</f>
        <v>0</v>
      </c>
      <c r="AB35" s="333">
        <f>'Imp-South Korea|Corée Sud'!K83/$X$18</f>
        <v>0</v>
      </c>
      <c r="AC35" s="324"/>
      <c r="AD35" s="324"/>
      <c r="AE35" s="324"/>
      <c r="AF35" s="324"/>
      <c r="AG35" s="324"/>
      <c r="AH35" s="324"/>
      <c r="AI35" s="324"/>
      <c r="AJ35" s="342"/>
      <c r="AK35" s="341"/>
      <c r="AL35" s="324"/>
      <c r="AM35" s="329"/>
      <c r="AN35" s="324"/>
      <c r="AO35" s="320"/>
    </row>
    <row r="36" spans="2:41" x14ac:dyDescent="0.3">
      <c r="B36" s="324">
        <f t="shared" si="2"/>
        <v>0</v>
      </c>
      <c r="C36" s="324">
        <f t="shared" si="10"/>
        <v>0</v>
      </c>
      <c r="D36" s="324" t="str">
        <f t="shared" si="14"/>
        <v>2 - Importer</v>
      </c>
      <c r="E36" s="326" t="b">
        <f t="shared" si="4"/>
        <v>0</v>
      </c>
      <c r="F36" s="327"/>
      <c r="G36" s="327"/>
      <c r="H36" s="327"/>
      <c r="I36" s="286" t="s">
        <v>520</v>
      </c>
      <c r="J36" s="338" t="s">
        <v>521</v>
      </c>
      <c r="K36" s="338" t="s">
        <v>522</v>
      </c>
      <c r="L36" s="338" t="s">
        <v>523</v>
      </c>
      <c r="M36" s="341"/>
      <c r="N36" s="338" t="s">
        <v>524</v>
      </c>
      <c r="O36" s="329" t="s">
        <v>516</v>
      </c>
      <c r="P36" s="334" t="s">
        <v>482</v>
      </c>
      <c r="Q36" s="330" t="str">
        <f t="shared" si="15"/>
        <v>CTL</v>
      </c>
      <c r="R36" s="331" t="s">
        <v>483</v>
      </c>
      <c r="S36">
        <f>'Imp-South Korea|Corée Sud'!G78</f>
        <v>0</v>
      </c>
      <c r="T36">
        <f>'Imp-South Korea|Corée Sud'!H78</f>
        <v>0</v>
      </c>
      <c r="U36">
        <f>'Imp-South Korea|Corée Sud'!I78</f>
        <v>0</v>
      </c>
      <c r="V36">
        <f>'Imp-South Korea|Corée Sud'!J78</f>
        <v>0</v>
      </c>
      <c r="W36">
        <f>'Imp-South Korea|Corée Sud'!K78</f>
        <v>0</v>
      </c>
      <c r="X36" s="332">
        <f>'Imp-South Korea|Corée Sud'!G79/$X$18</f>
        <v>0</v>
      </c>
      <c r="Y36" s="333">
        <f>'Imp-South Korea|Corée Sud'!H79/$X$18</f>
        <v>0</v>
      </c>
      <c r="Z36" s="333">
        <f>'Imp-South Korea|Corée Sud'!I79/$X$18</f>
        <v>0</v>
      </c>
      <c r="AA36" s="333">
        <f>'Imp-South Korea|Corée Sud'!J79/$X$18</f>
        <v>0</v>
      </c>
      <c r="AB36" s="333">
        <f>'Imp-South Korea|Corée Sud'!K79/$X$18</f>
        <v>0</v>
      </c>
      <c r="AC36" s="324"/>
      <c r="AD36" s="324"/>
      <c r="AE36" s="324"/>
      <c r="AF36" s="324"/>
      <c r="AG36" s="324"/>
      <c r="AH36" s="324"/>
      <c r="AI36" s="324"/>
      <c r="AJ36" s="342"/>
      <c r="AK36" s="341"/>
      <c r="AL36" s="324"/>
      <c r="AM36" s="329"/>
      <c r="AN36" s="324"/>
      <c r="AO36" s="320"/>
    </row>
    <row r="37" spans="2:41" x14ac:dyDescent="0.3">
      <c r="B37" s="324">
        <f t="shared" si="2"/>
        <v>0</v>
      </c>
      <c r="C37" s="324">
        <f t="shared" si="10"/>
        <v>0</v>
      </c>
      <c r="D37" s="324" t="str">
        <f t="shared" si="14"/>
        <v>2 - Importer</v>
      </c>
      <c r="E37" s="326" t="b">
        <f t="shared" si="4"/>
        <v>0</v>
      </c>
      <c r="F37" s="327"/>
      <c r="G37" s="327"/>
      <c r="H37" s="327"/>
      <c r="I37" s="286" t="s">
        <v>520</v>
      </c>
      <c r="J37" s="338" t="s">
        <v>521</v>
      </c>
      <c r="K37" s="338" t="s">
        <v>522</v>
      </c>
      <c r="L37" s="338" t="s">
        <v>523</v>
      </c>
      <c r="M37" s="341"/>
      <c r="N37" s="338" t="s">
        <v>524</v>
      </c>
      <c r="O37" s="329" t="s">
        <v>516</v>
      </c>
      <c r="P37" s="334" t="s">
        <v>482</v>
      </c>
      <c r="Q37" s="330" t="str">
        <f t="shared" si="15"/>
        <v>CTL</v>
      </c>
      <c r="R37" s="331" t="s">
        <v>394</v>
      </c>
      <c r="S37">
        <f>'Imp-South Korea|Corée Sud'!G85</f>
        <v>0</v>
      </c>
      <c r="T37">
        <f>'Imp-South Korea|Corée Sud'!H85</f>
        <v>0</v>
      </c>
      <c r="U37">
        <f>'Imp-South Korea|Corée Sud'!I85</f>
        <v>0</v>
      </c>
      <c r="V37">
        <f>'Imp-South Korea|Corée Sud'!J85</f>
        <v>0</v>
      </c>
      <c r="W37">
        <f>'Imp-South Korea|Corée Sud'!K85</f>
        <v>0</v>
      </c>
      <c r="X37" s="332">
        <f>'Imp-South Korea|Corée Sud'!G86/$X$18</f>
        <v>0</v>
      </c>
      <c r="Y37" s="333">
        <f>'Imp-South Korea|Corée Sud'!H86/$X$18</f>
        <v>0</v>
      </c>
      <c r="Z37" s="333">
        <f>'Imp-South Korea|Corée Sud'!I86/$X$18</f>
        <v>0</v>
      </c>
      <c r="AA37" s="333">
        <f>'Imp-South Korea|Corée Sud'!J86/$X$18</f>
        <v>0</v>
      </c>
      <c r="AB37" s="333">
        <f>'Imp-South Korea|Corée Sud'!K86/$X$18</f>
        <v>0</v>
      </c>
      <c r="AC37" s="324"/>
      <c r="AD37" s="324"/>
      <c r="AE37" s="324"/>
      <c r="AF37" s="324"/>
      <c r="AG37" s="324"/>
      <c r="AH37" s="324"/>
      <c r="AI37" s="324"/>
      <c r="AJ37" s="342"/>
      <c r="AK37" s="341"/>
      <c r="AL37" s="324"/>
      <c r="AM37" s="329"/>
      <c r="AN37" s="324"/>
      <c r="AO37" s="320"/>
    </row>
    <row r="38" spans="2:41" s="264" customFormat="1" x14ac:dyDescent="0.3">
      <c r="B38" s="314">
        <f t="shared" si="2"/>
        <v>0</v>
      </c>
      <c r="C38" s="314">
        <f t="shared" si="10"/>
        <v>0</v>
      </c>
      <c r="D38" s="314" t="str">
        <f t="shared" si="14"/>
        <v>2 - Importer</v>
      </c>
      <c r="E38" s="316" t="b">
        <f t="shared" si="4"/>
        <v>0</v>
      </c>
      <c r="F38" s="317"/>
      <c r="G38" s="317"/>
      <c r="H38" s="317"/>
      <c r="I38" s="335" t="s">
        <v>525</v>
      </c>
      <c r="J38" s="335" t="s">
        <v>521</v>
      </c>
      <c r="K38" s="270" t="s">
        <v>526</v>
      </c>
      <c r="L38" s="270" t="s">
        <v>419</v>
      </c>
      <c r="M38" s="339"/>
      <c r="N38" s="335" t="s">
        <v>524</v>
      </c>
      <c r="O38" s="319" t="s">
        <v>515</v>
      </c>
      <c r="P38" s="320" t="s">
        <v>474</v>
      </c>
      <c r="Q38" s="320" t="s">
        <v>541</v>
      </c>
      <c r="R38" s="321" t="s">
        <v>483</v>
      </c>
      <c r="S38" s="264">
        <f>'Imp-France'!G64</f>
        <v>0</v>
      </c>
      <c r="T38" s="264">
        <f>'Imp-France'!H64</f>
        <v>0</v>
      </c>
      <c r="U38" s="264">
        <f>'Imp-France'!I64</f>
        <v>0</v>
      </c>
      <c r="V38" s="264">
        <f>'Imp-France'!J64</f>
        <v>0</v>
      </c>
      <c r="W38" s="264">
        <f>'Imp-France'!K64</f>
        <v>0</v>
      </c>
      <c r="X38" s="336">
        <f>'Imp-France'!G65/$X$18</f>
        <v>0</v>
      </c>
      <c r="Y38" s="337">
        <f>'Imp-France'!H65/$X$18</f>
        <v>0</v>
      </c>
      <c r="Z38" s="337">
        <f>'Imp-France'!I65/$X$18</f>
        <v>0</v>
      </c>
      <c r="AA38" s="337">
        <f>'Imp-France'!J65/$X$18</f>
        <v>0</v>
      </c>
      <c r="AB38" s="337">
        <f>'Imp-France'!K65/$X$18</f>
        <v>0</v>
      </c>
      <c r="AC38" s="314"/>
      <c r="AD38" s="314"/>
      <c r="AE38" s="314"/>
      <c r="AF38" s="314"/>
      <c r="AG38" s="314"/>
      <c r="AH38" s="314"/>
      <c r="AI38" s="314"/>
      <c r="AJ38" s="340"/>
      <c r="AK38" s="339"/>
      <c r="AL38" s="314"/>
      <c r="AM38" s="319"/>
      <c r="AN38" s="314"/>
      <c r="AO38" s="320"/>
    </row>
    <row r="39" spans="2:41" x14ac:dyDescent="0.3">
      <c r="B39" s="324">
        <f t="shared" si="2"/>
        <v>0</v>
      </c>
      <c r="C39" s="324">
        <f t="shared" si="10"/>
        <v>0</v>
      </c>
      <c r="D39" s="324" t="str">
        <f t="shared" si="14"/>
        <v>2 - Importer</v>
      </c>
      <c r="E39" s="326" t="b">
        <f t="shared" si="4"/>
        <v>0</v>
      </c>
      <c r="F39" s="327"/>
      <c r="G39" s="327"/>
      <c r="H39" s="327"/>
      <c r="I39" s="338" t="s">
        <v>525</v>
      </c>
      <c r="J39" s="338" t="s">
        <v>521</v>
      </c>
      <c r="K39" s="286" t="s">
        <v>526</v>
      </c>
      <c r="L39" s="286" t="s">
        <v>419</v>
      </c>
      <c r="M39" s="341"/>
      <c r="N39" s="338" t="s">
        <v>524</v>
      </c>
      <c r="O39" s="329" t="s">
        <v>515</v>
      </c>
      <c r="P39" s="330" t="s">
        <v>474</v>
      </c>
      <c r="Q39" s="330" t="str">
        <f>Q38</f>
        <v>CTL</v>
      </c>
      <c r="R39" s="331" t="s">
        <v>394</v>
      </c>
      <c r="S39">
        <f>'Imp-France'!G67</f>
        <v>0</v>
      </c>
      <c r="T39">
        <f>'Imp-France'!H67</f>
        <v>0</v>
      </c>
      <c r="U39">
        <f>'Imp-France'!I67</f>
        <v>0</v>
      </c>
      <c r="V39">
        <f>'Imp-France'!J67</f>
        <v>0</v>
      </c>
      <c r="W39">
        <f>'Imp-France'!K67</f>
        <v>0</v>
      </c>
      <c r="X39" s="332">
        <f>'Imp-France'!G68/$X$18</f>
        <v>0</v>
      </c>
      <c r="Y39" s="333">
        <f>'Imp-France'!H68/$X$18</f>
        <v>0</v>
      </c>
      <c r="Z39" s="333">
        <f>'Imp-France'!I68/$X$18</f>
        <v>0</v>
      </c>
      <c r="AA39" s="333">
        <f>'Imp-France'!J68/$X$18</f>
        <v>0</v>
      </c>
      <c r="AB39" s="333">
        <f>'Imp-France'!K68/$X$18</f>
        <v>0</v>
      </c>
      <c r="AC39" s="324"/>
      <c r="AD39" s="324"/>
      <c r="AE39" s="324"/>
      <c r="AF39" s="324"/>
      <c r="AG39" s="324"/>
      <c r="AH39" s="324"/>
      <c r="AI39" s="324"/>
      <c r="AJ39" s="342"/>
      <c r="AK39" s="341"/>
      <c r="AL39" s="324"/>
      <c r="AM39" s="329"/>
      <c r="AN39" s="324"/>
      <c r="AO39" s="320"/>
    </row>
    <row r="40" spans="2:41" x14ac:dyDescent="0.3">
      <c r="B40" s="324">
        <f t="shared" si="2"/>
        <v>0</v>
      </c>
      <c r="C40" s="324">
        <f t="shared" si="10"/>
        <v>0</v>
      </c>
      <c r="D40" s="324" t="str">
        <f t="shared" si="14"/>
        <v>2 - Importer</v>
      </c>
      <c r="E40" s="326" t="b">
        <f t="shared" si="4"/>
        <v>0</v>
      </c>
      <c r="F40" s="327"/>
      <c r="G40" s="327"/>
      <c r="H40" s="327"/>
      <c r="I40" s="338" t="s">
        <v>525</v>
      </c>
      <c r="J40" s="338" t="s">
        <v>521</v>
      </c>
      <c r="K40" s="286" t="s">
        <v>526</v>
      </c>
      <c r="L40" s="286" t="s">
        <v>419</v>
      </c>
      <c r="M40" s="341"/>
      <c r="N40" s="338" t="s">
        <v>524</v>
      </c>
      <c r="O40" s="329" t="s">
        <v>516</v>
      </c>
      <c r="P40" s="334" t="s">
        <v>481</v>
      </c>
      <c r="Q40" s="330" t="str">
        <f t="shared" ref="Q40:Q43" si="16">Q39</f>
        <v>CTL</v>
      </c>
      <c r="R40" s="331" t="s">
        <v>483</v>
      </c>
      <c r="S40">
        <f>'Imp-France'!G75</f>
        <v>0</v>
      </c>
      <c r="T40">
        <f>'Imp-France'!H75</f>
        <v>0</v>
      </c>
      <c r="U40">
        <f>'Imp-France'!I75</f>
        <v>0</v>
      </c>
      <c r="V40">
        <f>'Imp-France'!J75</f>
        <v>0</v>
      </c>
      <c r="W40">
        <f>'Imp-France'!K75</f>
        <v>0</v>
      </c>
      <c r="X40" s="332">
        <f>'Imp-France'!G76/$X$18</f>
        <v>0</v>
      </c>
      <c r="Y40" s="333">
        <f>'Imp-France'!H76/$X$18</f>
        <v>0</v>
      </c>
      <c r="Z40" s="333">
        <f>'Imp-France'!I76/$X$18</f>
        <v>0</v>
      </c>
      <c r="AA40" s="333">
        <f>'Imp-France'!J76/$X$18</f>
        <v>0</v>
      </c>
      <c r="AB40" s="333">
        <f>'Imp-France'!K76/$X$18</f>
        <v>0</v>
      </c>
      <c r="AC40" s="324"/>
      <c r="AD40" s="324"/>
      <c r="AE40" s="324"/>
      <c r="AF40" s="324"/>
      <c r="AG40" s="324"/>
      <c r="AH40" s="324"/>
      <c r="AI40" s="324"/>
      <c r="AJ40" s="342"/>
      <c r="AK40" s="341"/>
      <c r="AL40" s="324"/>
      <c r="AM40" s="329"/>
      <c r="AN40" s="324"/>
      <c r="AO40" s="320"/>
    </row>
    <row r="41" spans="2:41" x14ac:dyDescent="0.3">
      <c r="B41" s="324">
        <f t="shared" si="2"/>
        <v>0</v>
      </c>
      <c r="C41" s="324">
        <f t="shared" si="10"/>
        <v>0</v>
      </c>
      <c r="D41" s="324" t="str">
        <f t="shared" si="14"/>
        <v>2 - Importer</v>
      </c>
      <c r="E41" s="326" t="b">
        <f t="shared" si="4"/>
        <v>0</v>
      </c>
      <c r="F41" s="327"/>
      <c r="G41" s="327"/>
      <c r="H41" s="327"/>
      <c r="I41" s="338" t="s">
        <v>525</v>
      </c>
      <c r="J41" s="338" t="s">
        <v>521</v>
      </c>
      <c r="K41" s="286" t="s">
        <v>526</v>
      </c>
      <c r="L41" s="286" t="s">
        <v>419</v>
      </c>
      <c r="M41" s="341"/>
      <c r="N41" s="338" t="s">
        <v>524</v>
      </c>
      <c r="O41" s="329" t="s">
        <v>516</v>
      </c>
      <c r="P41" s="334" t="s">
        <v>481</v>
      </c>
      <c r="Q41" s="330" t="str">
        <f t="shared" si="16"/>
        <v>CTL</v>
      </c>
      <c r="R41" s="331" t="s">
        <v>394</v>
      </c>
      <c r="S41">
        <f>'Imp-France'!G82</f>
        <v>0</v>
      </c>
      <c r="T41">
        <f>'Imp-France'!H82</f>
        <v>0</v>
      </c>
      <c r="U41">
        <f>'Imp-France'!I82</f>
        <v>0</v>
      </c>
      <c r="V41">
        <f>'Imp-France'!J82</f>
        <v>0</v>
      </c>
      <c r="W41">
        <f>'Imp-France'!K82</f>
        <v>0</v>
      </c>
      <c r="X41" s="332">
        <f>'Imp-France'!G83/$X$18</f>
        <v>0</v>
      </c>
      <c r="Y41" s="333">
        <f>'Imp-France'!H83/$X$18</f>
        <v>0</v>
      </c>
      <c r="Z41" s="333">
        <f>'Imp-France'!I83/$X$18</f>
        <v>0</v>
      </c>
      <c r="AA41" s="333">
        <f>'Imp-France'!J83/$X$18</f>
        <v>0</v>
      </c>
      <c r="AB41" s="333">
        <f>'Imp-France'!K83/$X$18</f>
        <v>0</v>
      </c>
      <c r="AC41" s="324"/>
      <c r="AD41" s="324"/>
      <c r="AE41" s="324"/>
      <c r="AF41" s="324"/>
      <c r="AG41" s="324"/>
      <c r="AH41" s="324"/>
      <c r="AI41" s="324"/>
      <c r="AJ41" s="342"/>
      <c r="AK41" s="341"/>
      <c r="AL41" s="324"/>
      <c r="AM41" s="329"/>
      <c r="AN41" s="324"/>
      <c r="AO41" s="320"/>
    </row>
    <row r="42" spans="2:41" x14ac:dyDescent="0.3">
      <c r="B42" s="324">
        <f t="shared" si="2"/>
        <v>0</v>
      </c>
      <c r="C42" s="324">
        <f t="shared" si="10"/>
        <v>0</v>
      </c>
      <c r="D42" s="324" t="str">
        <f t="shared" si="14"/>
        <v>2 - Importer</v>
      </c>
      <c r="E42" s="326" t="b">
        <f t="shared" si="4"/>
        <v>0</v>
      </c>
      <c r="F42" s="327"/>
      <c r="G42" s="327"/>
      <c r="H42" s="327"/>
      <c r="I42" s="338" t="s">
        <v>525</v>
      </c>
      <c r="J42" s="338" t="s">
        <v>521</v>
      </c>
      <c r="K42" s="286" t="s">
        <v>526</v>
      </c>
      <c r="L42" s="286" t="s">
        <v>419</v>
      </c>
      <c r="M42" s="341"/>
      <c r="N42" s="338" t="s">
        <v>524</v>
      </c>
      <c r="O42" s="329" t="s">
        <v>516</v>
      </c>
      <c r="P42" s="334" t="s">
        <v>482</v>
      </c>
      <c r="Q42" s="330" t="str">
        <f t="shared" si="16"/>
        <v>CTL</v>
      </c>
      <c r="R42" s="331" t="s">
        <v>483</v>
      </c>
      <c r="S42">
        <f>'Imp-France'!G78</f>
        <v>0</v>
      </c>
      <c r="T42">
        <f>'Imp-France'!H78</f>
        <v>0</v>
      </c>
      <c r="U42">
        <f>'Imp-France'!I78</f>
        <v>0</v>
      </c>
      <c r="V42">
        <f>'Imp-France'!J78</f>
        <v>0</v>
      </c>
      <c r="W42">
        <f>'Imp-France'!K78</f>
        <v>0</v>
      </c>
      <c r="X42" s="332">
        <f>'Imp-France'!G79/$X$18</f>
        <v>0</v>
      </c>
      <c r="Y42" s="333">
        <f>'Imp-France'!H79/$X$18</f>
        <v>0</v>
      </c>
      <c r="Z42" s="333">
        <f>'Imp-France'!I79/$X$18</f>
        <v>0</v>
      </c>
      <c r="AA42" s="333">
        <f>'Imp-France'!J79/$X$18</f>
        <v>0</v>
      </c>
      <c r="AB42" s="333">
        <f>'Imp-France'!K79/$X$18</f>
        <v>0</v>
      </c>
      <c r="AC42" s="324"/>
      <c r="AD42" s="324"/>
      <c r="AE42" s="324"/>
      <c r="AF42" s="324"/>
      <c r="AG42" s="324"/>
      <c r="AH42" s="324"/>
      <c r="AI42" s="324"/>
      <c r="AJ42" s="342"/>
      <c r="AK42" s="341"/>
      <c r="AL42" s="324"/>
      <c r="AM42" s="329"/>
      <c r="AN42" s="324"/>
      <c r="AO42" s="320"/>
    </row>
    <row r="43" spans="2:41" x14ac:dyDescent="0.3">
      <c r="B43" s="324">
        <f t="shared" si="2"/>
        <v>0</v>
      </c>
      <c r="C43" s="324">
        <f t="shared" si="10"/>
        <v>0</v>
      </c>
      <c r="D43" s="324" t="str">
        <f t="shared" si="14"/>
        <v>2 - Importer</v>
      </c>
      <c r="E43" s="326" t="b">
        <f t="shared" si="4"/>
        <v>0</v>
      </c>
      <c r="F43" s="327"/>
      <c r="G43" s="327"/>
      <c r="H43" s="327"/>
      <c r="I43" s="338" t="s">
        <v>525</v>
      </c>
      <c r="J43" s="338" t="s">
        <v>521</v>
      </c>
      <c r="K43" s="286" t="s">
        <v>526</v>
      </c>
      <c r="L43" s="286" t="s">
        <v>419</v>
      </c>
      <c r="M43" s="341"/>
      <c r="N43" s="338" t="s">
        <v>524</v>
      </c>
      <c r="O43" s="329" t="s">
        <v>516</v>
      </c>
      <c r="P43" s="334" t="s">
        <v>482</v>
      </c>
      <c r="Q43" s="330" t="str">
        <f t="shared" si="16"/>
        <v>CTL</v>
      </c>
      <c r="R43" s="331" t="s">
        <v>394</v>
      </c>
      <c r="S43">
        <f>'Imp-France'!G85</f>
        <v>0</v>
      </c>
      <c r="T43">
        <f>'Imp-France'!H85</f>
        <v>0</v>
      </c>
      <c r="U43">
        <f>'Imp-France'!I85</f>
        <v>0</v>
      </c>
      <c r="V43">
        <f>'Imp-France'!J85</f>
        <v>0</v>
      </c>
      <c r="W43">
        <f>'Imp-France'!K85</f>
        <v>0</v>
      </c>
      <c r="X43" s="332">
        <f>'Imp-France'!G86/$X$18</f>
        <v>0</v>
      </c>
      <c r="Y43" s="333">
        <f>'Imp-France'!H86/$X$18</f>
        <v>0</v>
      </c>
      <c r="Z43" s="333">
        <f>'Imp-France'!I86/$X$18</f>
        <v>0</v>
      </c>
      <c r="AA43" s="333">
        <f>'Imp-France'!J86/$X$18</f>
        <v>0</v>
      </c>
      <c r="AB43" s="333">
        <f>'Imp-France'!K86/$X$18</f>
        <v>0</v>
      </c>
      <c r="AC43" s="324"/>
      <c r="AD43" s="324"/>
      <c r="AE43" s="324"/>
      <c r="AF43" s="324"/>
      <c r="AG43" s="324"/>
      <c r="AH43" s="324"/>
      <c r="AI43" s="324"/>
      <c r="AJ43" s="342"/>
      <c r="AK43" s="341"/>
      <c r="AL43" s="324"/>
      <c r="AM43" s="329"/>
      <c r="AN43" s="324"/>
      <c r="AO43" s="320"/>
    </row>
    <row r="44" spans="2:41" s="264" customFormat="1" x14ac:dyDescent="0.3">
      <c r="B44" s="314">
        <f t="shared" si="2"/>
        <v>0</v>
      </c>
      <c r="C44" s="314">
        <f t="shared" si="10"/>
        <v>0</v>
      </c>
      <c r="D44" s="314" t="str">
        <f t="shared" si="14"/>
        <v>2 - Importer</v>
      </c>
      <c r="E44" s="316" t="b">
        <f t="shared" si="4"/>
        <v>0</v>
      </c>
      <c r="F44" s="317"/>
      <c r="G44" s="317"/>
      <c r="H44" s="317"/>
      <c r="I44" s="270" t="s">
        <v>527</v>
      </c>
      <c r="J44" s="335" t="s">
        <v>521</v>
      </c>
      <c r="K44" s="335" t="s">
        <v>528</v>
      </c>
      <c r="L44" s="335" t="s">
        <v>420</v>
      </c>
      <c r="M44" s="339"/>
      <c r="N44" s="335" t="s">
        <v>524</v>
      </c>
      <c r="O44" s="319" t="s">
        <v>515</v>
      </c>
      <c r="P44" s="320" t="s">
        <v>474</v>
      </c>
      <c r="Q44" s="320" t="s">
        <v>541</v>
      </c>
      <c r="R44" s="321" t="s">
        <v>483</v>
      </c>
      <c r="S44" s="264">
        <f>'Imp-Türkiye'!G64</f>
        <v>0</v>
      </c>
      <c r="T44" s="264">
        <f>'Imp-Türkiye'!H64</f>
        <v>0</v>
      </c>
      <c r="U44" s="264">
        <f>'Imp-Türkiye'!I64</f>
        <v>0</v>
      </c>
      <c r="V44" s="264">
        <f>'Imp-Türkiye'!J64</f>
        <v>0</v>
      </c>
      <c r="W44" s="264">
        <f>'Imp-Türkiye'!K64</f>
        <v>0</v>
      </c>
      <c r="X44" s="336">
        <f>'Imp-Türkiye'!G65/$X$18</f>
        <v>0</v>
      </c>
      <c r="Y44" s="337">
        <f>'Imp-Türkiye'!H65/$X$18</f>
        <v>0</v>
      </c>
      <c r="Z44" s="337">
        <f>'Imp-Türkiye'!I65/$X$18</f>
        <v>0</v>
      </c>
      <c r="AA44" s="337">
        <f>'Imp-Türkiye'!J65/$X$18</f>
        <v>0</v>
      </c>
      <c r="AB44" s="337">
        <f>'Imp-Türkiye'!K65/$X$18</f>
        <v>0</v>
      </c>
      <c r="AC44" s="314"/>
      <c r="AD44" s="314"/>
      <c r="AE44" s="314"/>
      <c r="AF44" s="314"/>
      <c r="AG44" s="314"/>
      <c r="AH44" s="314"/>
      <c r="AI44" s="314"/>
      <c r="AJ44" s="340"/>
      <c r="AK44" s="339"/>
      <c r="AL44" s="314"/>
      <c r="AM44" s="319"/>
      <c r="AN44" s="314"/>
      <c r="AO44" s="320"/>
    </row>
    <row r="45" spans="2:41" x14ac:dyDescent="0.3">
      <c r="B45" s="324">
        <f t="shared" si="2"/>
        <v>0</v>
      </c>
      <c r="C45" s="324">
        <f t="shared" si="10"/>
        <v>0</v>
      </c>
      <c r="D45" s="324" t="str">
        <f t="shared" si="14"/>
        <v>2 - Importer</v>
      </c>
      <c r="E45" s="326" t="b">
        <f t="shared" si="4"/>
        <v>0</v>
      </c>
      <c r="F45" s="327"/>
      <c r="G45" s="327"/>
      <c r="H45" s="327"/>
      <c r="I45" s="286" t="s">
        <v>527</v>
      </c>
      <c r="J45" s="338" t="s">
        <v>521</v>
      </c>
      <c r="K45" s="338" t="s">
        <v>528</v>
      </c>
      <c r="L45" s="338" t="s">
        <v>420</v>
      </c>
      <c r="M45" s="341"/>
      <c r="N45" s="338" t="s">
        <v>524</v>
      </c>
      <c r="O45" s="329" t="s">
        <v>515</v>
      </c>
      <c r="P45" s="330" t="s">
        <v>474</v>
      </c>
      <c r="Q45" s="330" t="str">
        <f>Q44</f>
        <v>CTL</v>
      </c>
      <c r="R45" s="331" t="s">
        <v>394</v>
      </c>
      <c r="S45">
        <f>'Imp-Türkiye'!G67</f>
        <v>0</v>
      </c>
      <c r="T45">
        <f>'Imp-Türkiye'!H67</f>
        <v>0</v>
      </c>
      <c r="U45">
        <f>'Imp-Türkiye'!I67</f>
        <v>0</v>
      </c>
      <c r="V45">
        <f>'Imp-Türkiye'!J67</f>
        <v>0</v>
      </c>
      <c r="W45">
        <f>'Imp-Türkiye'!K67</f>
        <v>0</v>
      </c>
      <c r="X45" s="332">
        <f>'Imp-Türkiye'!G68/$X$18</f>
        <v>0</v>
      </c>
      <c r="Y45" s="333">
        <f>'Imp-Türkiye'!H68/$X$18</f>
        <v>0</v>
      </c>
      <c r="Z45" s="333">
        <f>'Imp-Türkiye'!I68/$X$18</f>
        <v>0</v>
      </c>
      <c r="AA45" s="333">
        <f>'Imp-Türkiye'!J68/$X$18</f>
        <v>0</v>
      </c>
      <c r="AB45" s="333">
        <f>'Imp-Türkiye'!K68/$X$18</f>
        <v>0</v>
      </c>
      <c r="AC45" s="324"/>
      <c r="AD45" s="324"/>
      <c r="AE45" s="324"/>
      <c r="AF45" s="324"/>
      <c r="AG45" s="324"/>
      <c r="AH45" s="324"/>
      <c r="AI45" s="324"/>
      <c r="AJ45" s="342"/>
      <c r="AK45" s="341"/>
      <c r="AL45" s="324"/>
      <c r="AM45" s="329"/>
      <c r="AN45" s="324"/>
      <c r="AO45" s="320"/>
    </row>
    <row r="46" spans="2:41" x14ac:dyDescent="0.3">
      <c r="B46" s="324">
        <f t="shared" si="2"/>
        <v>0</v>
      </c>
      <c r="C46" s="324">
        <f t="shared" si="10"/>
        <v>0</v>
      </c>
      <c r="D46" s="324" t="str">
        <f t="shared" si="14"/>
        <v>2 - Importer</v>
      </c>
      <c r="E46" s="326" t="b">
        <f t="shared" si="4"/>
        <v>0</v>
      </c>
      <c r="F46" s="327"/>
      <c r="G46" s="327"/>
      <c r="H46" s="327"/>
      <c r="I46" s="286" t="s">
        <v>527</v>
      </c>
      <c r="J46" s="338" t="s">
        <v>521</v>
      </c>
      <c r="K46" s="338" t="s">
        <v>528</v>
      </c>
      <c r="L46" s="338" t="s">
        <v>420</v>
      </c>
      <c r="M46" s="341"/>
      <c r="N46" s="338" t="s">
        <v>524</v>
      </c>
      <c r="O46" s="329" t="s">
        <v>516</v>
      </c>
      <c r="P46" s="334" t="s">
        <v>481</v>
      </c>
      <c r="Q46" s="330" t="str">
        <f t="shared" ref="Q46:Q49" si="17">Q45</f>
        <v>CTL</v>
      </c>
      <c r="R46" s="331" t="s">
        <v>483</v>
      </c>
      <c r="S46">
        <f>'Imp-Türkiye'!G75</f>
        <v>0</v>
      </c>
      <c r="T46">
        <f>'Imp-Türkiye'!H75</f>
        <v>0</v>
      </c>
      <c r="U46">
        <f>'Imp-Türkiye'!I75</f>
        <v>0</v>
      </c>
      <c r="V46">
        <f>'Imp-Türkiye'!J75</f>
        <v>0</v>
      </c>
      <c r="W46">
        <f>'Imp-Türkiye'!K75</f>
        <v>0</v>
      </c>
      <c r="X46" s="332">
        <f>'Imp-Türkiye'!G76/$X$18</f>
        <v>0</v>
      </c>
      <c r="Y46" s="333">
        <f>'Imp-Türkiye'!H76/$X$18</f>
        <v>0</v>
      </c>
      <c r="Z46" s="333">
        <f>'Imp-Türkiye'!I76/$X$18</f>
        <v>0</v>
      </c>
      <c r="AA46" s="333">
        <f>'Imp-Türkiye'!J76/$X$18</f>
        <v>0</v>
      </c>
      <c r="AB46" s="333">
        <f>'Imp-Türkiye'!K76/$X$18</f>
        <v>0</v>
      </c>
      <c r="AC46" s="324"/>
      <c r="AD46" s="324"/>
      <c r="AE46" s="324"/>
      <c r="AF46" s="324"/>
      <c r="AG46" s="324"/>
      <c r="AH46" s="324"/>
      <c r="AI46" s="324"/>
      <c r="AJ46" s="342"/>
      <c r="AK46" s="341"/>
      <c r="AL46" s="324"/>
      <c r="AM46" s="329"/>
      <c r="AN46" s="324"/>
      <c r="AO46" s="320"/>
    </row>
    <row r="47" spans="2:41" x14ac:dyDescent="0.3">
      <c r="B47" s="324">
        <f t="shared" si="2"/>
        <v>0</v>
      </c>
      <c r="C47" s="324">
        <f t="shared" si="10"/>
        <v>0</v>
      </c>
      <c r="D47" s="324" t="str">
        <f t="shared" si="14"/>
        <v>2 - Importer</v>
      </c>
      <c r="E47" s="326" t="b">
        <f t="shared" si="4"/>
        <v>0</v>
      </c>
      <c r="F47" s="327"/>
      <c r="G47" s="327"/>
      <c r="H47" s="327"/>
      <c r="I47" s="286" t="s">
        <v>527</v>
      </c>
      <c r="J47" s="338" t="s">
        <v>521</v>
      </c>
      <c r="K47" s="338" t="s">
        <v>528</v>
      </c>
      <c r="L47" s="338" t="s">
        <v>420</v>
      </c>
      <c r="M47" s="341"/>
      <c r="N47" s="338" t="s">
        <v>524</v>
      </c>
      <c r="O47" s="329" t="s">
        <v>516</v>
      </c>
      <c r="P47" s="334" t="s">
        <v>481</v>
      </c>
      <c r="Q47" s="330" t="str">
        <f t="shared" si="17"/>
        <v>CTL</v>
      </c>
      <c r="R47" s="331" t="s">
        <v>394</v>
      </c>
      <c r="S47">
        <f>'Imp-Türkiye'!G82</f>
        <v>0</v>
      </c>
      <c r="T47">
        <f>'Imp-Türkiye'!H82</f>
        <v>0</v>
      </c>
      <c r="U47">
        <f>'Imp-Türkiye'!I82</f>
        <v>0</v>
      </c>
      <c r="V47">
        <f>'Imp-Türkiye'!J82</f>
        <v>0</v>
      </c>
      <c r="W47">
        <f>'Imp-Türkiye'!K82</f>
        <v>0</v>
      </c>
      <c r="X47" s="332">
        <f>'Imp-Türkiye'!G83/$X$18</f>
        <v>0</v>
      </c>
      <c r="Y47" s="333">
        <f>'Imp-Türkiye'!H83/$X$18</f>
        <v>0</v>
      </c>
      <c r="Z47" s="333">
        <f>'Imp-Türkiye'!I83/$X$18</f>
        <v>0</v>
      </c>
      <c r="AA47" s="333">
        <f>'Imp-Türkiye'!J83/$X$18</f>
        <v>0</v>
      </c>
      <c r="AB47" s="333">
        <f>'Imp-Türkiye'!K83/$X$18</f>
        <v>0</v>
      </c>
      <c r="AC47" s="324"/>
      <c r="AD47" s="324"/>
      <c r="AE47" s="324"/>
      <c r="AF47" s="324"/>
      <c r="AG47" s="324"/>
      <c r="AH47" s="324"/>
      <c r="AI47" s="324"/>
      <c r="AJ47" s="342"/>
      <c r="AK47" s="341"/>
      <c r="AL47" s="324"/>
      <c r="AM47" s="329"/>
      <c r="AN47" s="324"/>
      <c r="AO47" s="320"/>
    </row>
    <row r="48" spans="2:41" x14ac:dyDescent="0.3">
      <c r="B48" s="324">
        <f t="shared" si="2"/>
        <v>0</v>
      </c>
      <c r="C48" s="324">
        <f t="shared" si="10"/>
        <v>0</v>
      </c>
      <c r="D48" s="324" t="str">
        <f t="shared" si="14"/>
        <v>2 - Importer</v>
      </c>
      <c r="E48" s="326" t="b">
        <f t="shared" si="4"/>
        <v>0</v>
      </c>
      <c r="F48" s="327"/>
      <c r="G48" s="327"/>
      <c r="H48" s="327"/>
      <c r="I48" s="286" t="s">
        <v>527</v>
      </c>
      <c r="J48" s="338" t="s">
        <v>521</v>
      </c>
      <c r="K48" s="338" t="s">
        <v>528</v>
      </c>
      <c r="L48" s="338" t="s">
        <v>420</v>
      </c>
      <c r="M48" s="341"/>
      <c r="N48" s="338" t="s">
        <v>524</v>
      </c>
      <c r="O48" s="329" t="s">
        <v>516</v>
      </c>
      <c r="P48" s="334" t="s">
        <v>482</v>
      </c>
      <c r="Q48" s="330" t="str">
        <f t="shared" si="17"/>
        <v>CTL</v>
      </c>
      <c r="R48" s="331" t="s">
        <v>483</v>
      </c>
      <c r="S48">
        <f>'Imp-Türkiye'!G78</f>
        <v>0</v>
      </c>
      <c r="T48">
        <f>'Imp-Türkiye'!H78</f>
        <v>0</v>
      </c>
      <c r="U48">
        <f>'Imp-Türkiye'!I78</f>
        <v>0</v>
      </c>
      <c r="V48">
        <f>'Imp-Türkiye'!J78</f>
        <v>0</v>
      </c>
      <c r="W48">
        <f>'Imp-Türkiye'!K78</f>
        <v>0</v>
      </c>
      <c r="X48" s="332">
        <f>'Imp-Türkiye'!G79/$X$18</f>
        <v>0</v>
      </c>
      <c r="Y48" s="333">
        <f>'Imp-Türkiye'!H79/$X$18</f>
        <v>0</v>
      </c>
      <c r="Z48" s="333">
        <f>'Imp-Türkiye'!I79/$X$18</f>
        <v>0</v>
      </c>
      <c r="AA48" s="333">
        <f>'Imp-Türkiye'!J79/$X$18</f>
        <v>0</v>
      </c>
      <c r="AB48" s="333">
        <f>'Imp-Türkiye'!K79/$X$18</f>
        <v>0</v>
      </c>
      <c r="AC48" s="324"/>
      <c r="AD48" s="324"/>
      <c r="AE48" s="324"/>
      <c r="AF48" s="324"/>
      <c r="AG48" s="324"/>
      <c r="AH48" s="324"/>
      <c r="AI48" s="324"/>
      <c r="AJ48" s="342"/>
      <c r="AK48" s="341"/>
      <c r="AL48" s="324"/>
      <c r="AM48" s="329"/>
      <c r="AN48" s="324"/>
      <c r="AO48" s="320"/>
    </row>
    <row r="49" spans="2:41" x14ac:dyDescent="0.3">
      <c r="B49" s="324">
        <f t="shared" si="2"/>
        <v>0</v>
      </c>
      <c r="C49" s="324">
        <f t="shared" si="10"/>
        <v>0</v>
      </c>
      <c r="D49" s="324" t="str">
        <f t="shared" si="14"/>
        <v>2 - Importer</v>
      </c>
      <c r="E49" s="326" t="b">
        <f t="shared" si="4"/>
        <v>0</v>
      </c>
      <c r="F49" s="327"/>
      <c r="G49" s="327"/>
      <c r="H49" s="327"/>
      <c r="I49" s="286" t="s">
        <v>527</v>
      </c>
      <c r="J49" s="338" t="s">
        <v>521</v>
      </c>
      <c r="K49" s="338" t="s">
        <v>528</v>
      </c>
      <c r="L49" s="338" t="s">
        <v>420</v>
      </c>
      <c r="M49" s="341"/>
      <c r="N49" s="338" t="s">
        <v>524</v>
      </c>
      <c r="O49" s="329" t="s">
        <v>516</v>
      </c>
      <c r="P49" s="334" t="s">
        <v>482</v>
      </c>
      <c r="Q49" s="330" t="str">
        <f t="shared" si="17"/>
        <v>CTL</v>
      </c>
      <c r="R49" s="331" t="s">
        <v>394</v>
      </c>
      <c r="S49">
        <f>'Imp-Türkiye'!G85</f>
        <v>0</v>
      </c>
      <c r="T49">
        <f>'Imp-Türkiye'!H85</f>
        <v>0</v>
      </c>
      <c r="U49">
        <f>'Imp-Türkiye'!I85</f>
        <v>0</v>
      </c>
      <c r="V49">
        <f>'Imp-Türkiye'!J85</f>
        <v>0</v>
      </c>
      <c r="W49">
        <f>'Imp-Türkiye'!K85</f>
        <v>0</v>
      </c>
      <c r="X49" s="332">
        <f>'Imp-Türkiye'!G86/$X$18</f>
        <v>0</v>
      </c>
      <c r="Y49" s="333">
        <f>'Imp-Türkiye'!H86/$X$18</f>
        <v>0</v>
      </c>
      <c r="Z49" s="333">
        <f>'Imp-Türkiye'!I86/$X$18</f>
        <v>0</v>
      </c>
      <c r="AA49" s="333">
        <f>'Imp-Türkiye'!J86/$X$18</f>
        <v>0</v>
      </c>
      <c r="AB49" s="333">
        <f>'Imp-Türkiye'!K86/$X$18</f>
        <v>0</v>
      </c>
      <c r="AC49" s="324"/>
      <c r="AD49" s="324"/>
      <c r="AE49" s="324"/>
      <c r="AF49" s="324"/>
      <c r="AG49" s="324"/>
      <c r="AH49" s="324"/>
      <c r="AI49" s="324"/>
      <c r="AJ49" s="342"/>
      <c r="AK49" s="341"/>
      <c r="AL49" s="324"/>
      <c r="AM49" s="329"/>
      <c r="AN49" s="324"/>
      <c r="AO49" s="320"/>
    </row>
    <row r="50" spans="2:41" s="264" customFormat="1" x14ac:dyDescent="0.3">
      <c r="B50" s="314">
        <f t="shared" si="2"/>
        <v>0</v>
      </c>
      <c r="C50" s="314">
        <f t="shared" si="10"/>
        <v>0</v>
      </c>
      <c r="D50" s="314" t="str">
        <f t="shared" si="14"/>
        <v>2 - Importer</v>
      </c>
      <c r="E50" s="316" t="b">
        <f t="shared" si="4"/>
        <v>0</v>
      </c>
      <c r="F50" s="317"/>
      <c r="G50" s="317"/>
      <c r="H50" s="317"/>
      <c r="I50" s="270" t="s">
        <v>529</v>
      </c>
      <c r="J50" s="335" t="s">
        <v>521</v>
      </c>
      <c r="K50" s="335" t="s">
        <v>530</v>
      </c>
      <c r="L50" s="335" t="s">
        <v>531</v>
      </c>
      <c r="M50" s="339"/>
      <c r="N50" s="335" t="s">
        <v>524</v>
      </c>
      <c r="O50" s="319" t="s">
        <v>515</v>
      </c>
      <c r="P50" s="320" t="s">
        <v>474</v>
      </c>
      <c r="Q50" s="320" t="s">
        <v>541</v>
      </c>
      <c r="R50" s="321" t="s">
        <v>483</v>
      </c>
      <c r="S50" s="264">
        <f>'Imp-US | ÉU'!G64</f>
        <v>0</v>
      </c>
      <c r="T50" s="264">
        <f>'Imp-US | ÉU'!H64</f>
        <v>0</v>
      </c>
      <c r="U50" s="264">
        <f>'Imp-US | ÉU'!I64</f>
        <v>0</v>
      </c>
      <c r="V50" s="264">
        <f>'Imp-US | ÉU'!J64</f>
        <v>0</v>
      </c>
      <c r="W50" s="264">
        <f>'Imp-US | ÉU'!K64</f>
        <v>0</v>
      </c>
      <c r="X50" s="336">
        <f>'Imp-US | ÉU'!G65/$X$18</f>
        <v>0</v>
      </c>
      <c r="Y50" s="337">
        <f>'Imp-US | ÉU'!H65/$X$18</f>
        <v>0</v>
      </c>
      <c r="Z50" s="337">
        <f>'Imp-US | ÉU'!I65/$X$18</f>
        <v>0</v>
      </c>
      <c r="AA50" s="337">
        <f>'Imp-US | ÉU'!J65/$X$18</f>
        <v>0</v>
      </c>
      <c r="AB50" s="337">
        <f>'Imp-US | ÉU'!K65/$X$18</f>
        <v>0</v>
      </c>
      <c r="AC50" s="314"/>
      <c r="AD50" s="314"/>
      <c r="AE50" s="314"/>
      <c r="AF50" s="314"/>
      <c r="AG50" s="314"/>
      <c r="AH50" s="314"/>
      <c r="AI50" s="314"/>
      <c r="AJ50" s="340"/>
      <c r="AK50" s="339"/>
      <c r="AL50" s="314"/>
      <c r="AM50" s="319"/>
      <c r="AN50" s="314"/>
      <c r="AO50" s="320"/>
    </row>
    <row r="51" spans="2:41" x14ac:dyDescent="0.3">
      <c r="B51" s="324">
        <f t="shared" si="2"/>
        <v>0</v>
      </c>
      <c r="C51" s="324">
        <f t="shared" si="10"/>
        <v>0</v>
      </c>
      <c r="D51" s="324" t="str">
        <f t="shared" si="14"/>
        <v>2 - Importer</v>
      </c>
      <c r="E51" s="326" t="b">
        <f t="shared" si="4"/>
        <v>0</v>
      </c>
      <c r="F51" s="327"/>
      <c r="G51" s="327"/>
      <c r="H51" s="327"/>
      <c r="I51" s="286" t="s">
        <v>529</v>
      </c>
      <c r="J51" s="338" t="s">
        <v>521</v>
      </c>
      <c r="K51" s="338" t="s">
        <v>530</v>
      </c>
      <c r="L51" s="338" t="s">
        <v>531</v>
      </c>
      <c r="M51" s="341"/>
      <c r="N51" s="338" t="s">
        <v>524</v>
      </c>
      <c r="O51" s="329" t="s">
        <v>515</v>
      </c>
      <c r="P51" s="330" t="s">
        <v>474</v>
      </c>
      <c r="Q51" s="330" t="str">
        <f>Q50</f>
        <v>CTL</v>
      </c>
      <c r="R51" s="331" t="s">
        <v>394</v>
      </c>
      <c r="S51">
        <f>'Imp-US | ÉU'!G67</f>
        <v>0</v>
      </c>
      <c r="T51">
        <f>'Imp-US | ÉU'!H67</f>
        <v>0</v>
      </c>
      <c r="U51">
        <f>'Imp-US | ÉU'!I67</f>
        <v>0</v>
      </c>
      <c r="V51">
        <f>'Imp-US | ÉU'!J67</f>
        <v>0</v>
      </c>
      <c r="W51">
        <f>'Imp-US | ÉU'!K67</f>
        <v>0</v>
      </c>
      <c r="X51" s="332">
        <f>'Imp-US | ÉU'!G68/$X$18</f>
        <v>0</v>
      </c>
      <c r="Y51" s="333">
        <f>'Imp-US | ÉU'!H68/$X$18</f>
        <v>0</v>
      </c>
      <c r="Z51" s="333">
        <f>'Imp-US | ÉU'!I68/$X$18</f>
        <v>0</v>
      </c>
      <c r="AA51" s="333">
        <f>'Imp-US | ÉU'!J68/$X$18</f>
        <v>0</v>
      </c>
      <c r="AB51" s="333">
        <f>'Imp-US | ÉU'!K68/$X$18</f>
        <v>0</v>
      </c>
      <c r="AC51" s="324"/>
      <c r="AD51" s="324"/>
      <c r="AE51" s="324"/>
      <c r="AF51" s="324"/>
      <c r="AG51" s="324"/>
      <c r="AH51" s="324"/>
      <c r="AI51" s="324"/>
      <c r="AJ51" s="342"/>
      <c r="AK51" s="341"/>
      <c r="AL51" s="324"/>
      <c r="AM51" s="329"/>
      <c r="AN51" s="324"/>
      <c r="AO51" s="320"/>
    </row>
    <row r="52" spans="2:41" x14ac:dyDescent="0.3">
      <c r="B52" s="324">
        <f t="shared" si="2"/>
        <v>0</v>
      </c>
      <c r="C52" s="324">
        <f t="shared" si="10"/>
        <v>0</v>
      </c>
      <c r="D52" s="324" t="str">
        <f t="shared" si="14"/>
        <v>2 - Importer</v>
      </c>
      <c r="E52" s="326" t="b">
        <f t="shared" si="4"/>
        <v>0</v>
      </c>
      <c r="F52" s="327"/>
      <c r="G52" s="327"/>
      <c r="H52" s="327"/>
      <c r="I52" s="286" t="s">
        <v>529</v>
      </c>
      <c r="J52" s="338" t="s">
        <v>521</v>
      </c>
      <c r="K52" s="338" t="s">
        <v>530</v>
      </c>
      <c r="L52" s="338" t="s">
        <v>531</v>
      </c>
      <c r="M52" s="341"/>
      <c r="N52" s="338" t="s">
        <v>524</v>
      </c>
      <c r="O52" s="329" t="s">
        <v>516</v>
      </c>
      <c r="P52" s="334" t="s">
        <v>481</v>
      </c>
      <c r="Q52" s="330" t="str">
        <f t="shared" ref="Q52:Q55" si="18">Q51</f>
        <v>CTL</v>
      </c>
      <c r="R52" s="331" t="s">
        <v>483</v>
      </c>
      <c r="S52">
        <f>'Imp-US | ÉU'!G75</f>
        <v>0</v>
      </c>
      <c r="T52">
        <f>'Imp-US | ÉU'!H75</f>
        <v>0</v>
      </c>
      <c r="U52">
        <f>'Imp-US | ÉU'!I75</f>
        <v>0</v>
      </c>
      <c r="V52">
        <f>'Imp-US | ÉU'!J75</f>
        <v>0</v>
      </c>
      <c r="W52">
        <f>'Imp-US | ÉU'!K75</f>
        <v>0</v>
      </c>
      <c r="X52" s="332">
        <f>'Imp-US | ÉU'!G76/$X$18</f>
        <v>0</v>
      </c>
      <c r="Y52" s="333">
        <f>'Imp-US | ÉU'!H76/$X$18</f>
        <v>0</v>
      </c>
      <c r="Z52" s="333">
        <f>'Imp-US | ÉU'!I76/$X$18</f>
        <v>0</v>
      </c>
      <c r="AA52" s="333">
        <f>'Imp-US | ÉU'!J76/$X$18</f>
        <v>0</v>
      </c>
      <c r="AB52" s="333">
        <f>'Imp-US | ÉU'!K76/$X$18</f>
        <v>0</v>
      </c>
      <c r="AC52" s="324"/>
      <c r="AD52" s="324"/>
      <c r="AE52" s="324"/>
      <c r="AF52" s="324"/>
      <c r="AG52" s="324"/>
      <c r="AH52" s="324"/>
      <c r="AI52" s="324"/>
      <c r="AJ52" s="342"/>
      <c r="AK52" s="341"/>
      <c r="AL52" s="324"/>
      <c r="AM52" s="329"/>
      <c r="AN52" s="324"/>
      <c r="AO52" s="320"/>
    </row>
    <row r="53" spans="2:41" x14ac:dyDescent="0.3">
      <c r="B53" s="324">
        <f t="shared" si="2"/>
        <v>0</v>
      </c>
      <c r="C53" s="324">
        <f t="shared" si="10"/>
        <v>0</v>
      </c>
      <c r="D53" s="324" t="str">
        <f t="shared" si="14"/>
        <v>2 - Importer</v>
      </c>
      <c r="E53" s="326" t="b">
        <f t="shared" si="4"/>
        <v>0</v>
      </c>
      <c r="F53" s="327"/>
      <c r="G53" s="327"/>
      <c r="H53" s="327"/>
      <c r="I53" s="286" t="s">
        <v>529</v>
      </c>
      <c r="J53" s="338" t="s">
        <v>521</v>
      </c>
      <c r="K53" s="338" t="s">
        <v>530</v>
      </c>
      <c r="L53" s="338" t="s">
        <v>531</v>
      </c>
      <c r="M53" s="341"/>
      <c r="N53" s="338" t="s">
        <v>524</v>
      </c>
      <c r="O53" s="329" t="s">
        <v>516</v>
      </c>
      <c r="P53" s="334" t="s">
        <v>481</v>
      </c>
      <c r="Q53" s="330" t="str">
        <f t="shared" si="18"/>
        <v>CTL</v>
      </c>
      <c r="R53" s="331" t="s">
        <v>394</v>
      </c>
      <c r="S53">
        <f>'Imp-US | ÉU'!G82</f>
        <v>0</v>
      </c>
      <c r="T53">
        <f>'Imp-US | ÉU'!H82</f>
        <v>0</v>
      </c>
      <c r="U53">
        <f>'Imp-US | ÉU'!I82</f>
        <v>0</v>
      </c>
      <c r="V53">
        <f>'Imp-US | ÉU'!J82</f>
        <v>0</v>
      </c>
      <c r="W53">
        <f>'Imp-US | ÉU'!K82</f>
        <v>0</v>
      </c>
      <c r="X53" s="332">
        <f>'Imp-US | ÉU'!G83/$X$18</f>
        <v>0</v>
      </c>
      <c r="Y53" s="333">
        <f>'Imp-US | ÉU'!H83/$X$18</f>
        <v>0</v>
      </c>
      <c r="Z53" s="333">
        <f>'Imp-US | ÉU'!I83/$X$18</f>
        <v>0</v>
      </c>
      <c r="AA53" s="333">
        <f>'Imp-US | ÉU'!J83/$X$18</f>
        <v>0</v>
      </c>
      <c r="AB53" s="333">
        <f>'Imp-US | ÉU'!K83/$X$18</f>
        <v>0</v>
      </c>
      <c r="AC53" s="324"/>
      <c r="AD53" s="324"/>
      <c r="AE53" s="324"/>
      <c r="AF53" s="324"/>
      <c r="AG53" s="324"/>
      <c r="AH53" s="324"/>
      <c r="AI53" s="324"/>
      <c r="AJ53" s="342"/>
      <c r="AK53" s="341"/>
      <c r="AL53" s="324"/>
      <c r="AM53" s="329"/>
      <c r="AN53" s="324"/>
      <c r="AO53" s="320"/>
    </row>
    <row r="54" spans="2:41" x14ac:dyDescent="0.3">
      <c r="B54" s="324">
        <f t="shared" si="2"/>
        <v>0</v>
      </c>
      <c r="C54" s="324">
        <f t="shared" si="10"/>
        <v>0</v>
      </c>
      <c r="D54" s="324" t="str">
        <f t="shared" si="14"/>
        <v>2 - Importer</v>
      </c>
      <c r="E54" s="326" t="b">
        <f t="shared" si="4"/>
        <v>0</v>
      </c>
      <c r="F54" s="327"/>
      <c r="G54" s="327"/>
      <c r="H54" s="327"/>
      <c r="I54" s="286" t="s">
        <v>529</v>
      </c>
      <c r="J54" s="338" t="s">
        <v>521</v>
      </c>
      <c r="K54" s="338" t="s">
        <v>530</v>
      </c>
      <c r="L54" s="338" t="s">
        <v>531</v>
      </c>
      <c r="M54" s="341"/>
      <c r="N54" s="338" t="s">
        <v>524</v>
      </c>
      <c r="O54" s="329" t="s">
        <v>516</v>
      </c>
      <c r="P54" s="334" t="s">
        <v>482</v>
      </c>
      <c r="Q54" s="330" t="str">
        <f t="shared" si="18"/>
        <v>CTL</v>
      </c>
      <c r="R54" s="331" t="s">
        <v>483</v>
      </c>
      <c r="S54">
        <f>'Imp-US | ÉU'!G78</f>
        <v>0</v>
      </c>
      <c r="T54">
        <f>'Imp-US | ÉU'!H78</f>
        <v>0</v>
      </c>
      <c r="U54">
        <f>'Imp-US | ÉU'!I78</f>
        <v>0</v>
      </c>
      <c r="V54">
        <f>'Imp-US | ÉU'!J78</f>
        <v>0</v>
      </c>
      <c r="W54">
        <f>'Imp-US | ÉU'!K78</f>
        <v>0</v>
      </c>
      <c r="X54" s="332">
        <f>'Imp-US | ÉU'!G79/$X$18</f>
        <v>0</v>
      </c>
      <c r="Y54" s="333">
        <f>'Imp-US | ÉU'!H79/$X$18</f>
        <v>0</v>
      </c>
      <c r="Z54" s="333">
        <f>'Imp-US | ÉU'!I79/$X$18</f>
        <v>0</v>
      </c>
      <c r="AA54" s="333">
        <f>'Imp-US | ÉU'!J79/$X$18</f>
        <v>0</v>
      </c>
      <c r="AB54" s="333">
        <f>'Imp-US | ÉU'!K79/$X$18</f>
        <v>0</v>
      </c>
      <c r="AC54" s="324"/>
      <c r="AD54" s="324"/>
      <c r="AE54" s="324"/>
      <c r="AF54" s="324"/>
      <c r="AG54" s="324"/>
      <c r="AH54" s="324"/>
      <c r="AI54" s="324"/>
      <c r="AJ54" s="342"/>
      <c r="AK54" s="341"/>
      <c r="AL54" s="324"/>
      <c r="AM54" s="329"/>
      <c r="AN54" s="324"/>
      <c r="AO54" s="320"/>
    </row>
    <row r="55" spans="2:41" x14ac:dyDescent="0.3">
      <c r="B55" s="324">
        <f t="shared" si="2"/>
        <v>0</v>
      </c>
      <c r="C55" s="324">
        <f t="shared" si="10"/>
        <v>0</v>
      </c>
      <c r="D55" s="324" t="str">
        <f t="shared" si="14"/>
        <v>2 - Importer</v>
      </c>
      <c r="E55" s="326" t="b">
        <f t="shared" si="4"/>
        <v>0</v>
      </c>
      <c r="F55" s="327"/>
      <c r="G55" s="327"/>
      <c r="H55" s="327"/>
      <c r="I55" s="286" t="s">
        <v>529</v>
      </c>
      <c r="J55" s="338" t="s">
        <v>521</v>
      </c>
      <c r="K55" s="338" t="s">
        <v>530</v>
      </c>
      <c r="L55" s="338" t="s">
        <v>531</v>
      </c>
      <c r="M55" s="341"/>
      <c r="N55" s="338" t="s">
        <v>524</v>
      </c>
      <c r="O55" s="329" t="s">
        <v>516</v>
      </c>
      <c r="P55" s="334" t="s">
        <v>482</v>
      </c>
      <c r="Q55" s="330" t="str">
        <f t="shared" si="18"/>
        <v>CTL</v>
      </c>
      <c r="R55" s="331" t="s">
        <v>394</v>
      </c>
      <c r="S55">
        <f>'Imp-US | ÉU'!G85</f>
        <v>0</v>
      </c>
      <c r="T55">
        <f>'Imp-US | ÉU'!H85</f>
        <v>0</v>
      </c>
      <c r="U55">
        <f>'Imp-US | ÉU'!I85</f>
        <v>0</v>
      </c>
      <c r="V55">
        <f>'Imp-US | ÉU'!J85</f>
        <v>0</v>
      </c>
      <c r="W55">
        <f>'Imp-US | ÉU'!K85</f>
        <v>0</v>
      </c>
      <c r="X55" s="332">
        <f>'Imp-US | ÉU'!G86/$X$18</f>
        <v>0</v>
      </c>
      <c r="Y55" s="333">
        <f>'Imp-US | ÉU'!H86/$X$18</f>
        <v>0</v>
      </c>
      <c r="Z55" s="333">
        <f>'Imp-US | ÉU'!I86/$X$18</f>
        <v>0</v>
      </c>
      <c r="AA55" s="333">
        <f>'Imp-US | ÉU'!J86/$X$18</f>
        <v>0</v>
      </c>
      <c r="AB55" s="333">
        <f>'Imp-US | ÉU'!K86/$X$18</f>
        <v>0</v>
      </c>
      <c r="AC55" s="324"/>
      <c r="AD55" s="324"/>
      <c r="AE55" s="324"/>
      <c r="AF55" s="324"/>
      <c r="AG55" s="324"/>
      <c r="AH55" s="324"/>
      <c r="AI55" s="324"/>
      <c r="AJ55" s="342"/>
      <c r="AK55" s="341"/>
      <c r="AL55" s="324"/>
      <c r="AM55" s="329"/>
      <c r="AN55" s="324"/>
      <c r="AO55" s="320"/>
    </row>
    <row r="56" spans="2:41" s="264" customFormat="1" x14ac:dyDescent="0.3">
      <c r="B56" s="314">
        <f t="shared" si="2"/>
        <v>0</v>
      </c>
      <c r="C56" s="314">
        <f t="shared" si="10"/>
        <v>0</v>
      </c>
      <c r="D56" s="314" t="str">
        <f t="shared" si="14"/>
        <v>2 - Importer</v>
      </c>
      <c r="E56" s="316" t="b">
        <f t="shared" si="4"/>
        <v>0</v>
      </c>
      <c r="F56" s="317"/>
      <c r="G56" s="317"/>
      <c r="H56" s="317"/>
      <c r="I56" s="335" t="s">
        <v>532</v>
      </c>
      <c r="J56" s="335" t="s">
        <v>521</v>
      </c>
      <c r="K56" s="335" t="s">
        <v>533</v>
      </c>
      <c r="L56" s="270" t="s">
        <v>478</v>
      </c>
      <c r="M56" s="339">
        <f>'Imp-Other | Autre'!$D$25</f>
        <v>0</v>
      </c>
      <c r="N56" s="335" t="s">
        <v>524</v>
      </c>
      <c r="O56" s="319" t="s">
        <v>515</v>
      </c>
      <c r="P56" s="320" t="s">
        <v>474</v>
      </c>
      <c r="Q56" s="320" t="s">
        <v>541</v>
      </c>
      <c r="R56" s="321" t="s">
        <v>483</v>
      </c>
      <c r="S56" s="264">
        <f>'Imp-Other | Autre'!G64</f>
        <v>0</v>
      </c>
      <c r="T56" s="264">
        <f>'Imp-Other | Autre'!H64</f>
        <v>0</v>
      </c>
      <c r="U56" s="264">
        <f>'Imp-Other | Autre'!I64</f>
        <v>0</v>
      </c>
      <c r="V56" s="264">
        <f>'Imp-Other | Autre'!J64</f>
        <v>0</v>
      </c>
      <c r="W56" s="264">
        <f>'Imp-Other | Autre'!K64</f>
        <v>0</v>
      </c>
      <c r="X56" s="336">
        <f>'Imp-Other | Autre'!G65/$X$18</f>
        <v>0</v>
      </c>
      <c r="Y56" s="337">
        <f>'Imp-Other | Autre'!H65/$X$18</f>
        <v>0</v>
      </c>
      <c r="Z56" s="337">
        <f>'Imp-Other | Autre'!I65/$X$18</f>
        <v>0</v>
      </c>
      <c r="AA56" s="337">
        <f>'Imp-Other | Autre'!J65/$X$18</f>
        <v>0</v>
      </c>
      <c r="AB56" s="337">
        <f>'Imp-Other | Autre'!K65/$X$18</f>
        <v>0</v>
      </c>
      <c r="AC56" s="314"/>
      <c r="AD56" s="314"/>
      <c r="AE56" s="314"/>
      <c r="AF56" s="314"/>
      <c r="AG56" s="314"/>
      <c r="AH56" s="314"/>
      <c r="AI56" s="314"/>
      <c r="AJ56" s="340"/>
      <c r="AK56" s="339"/>
      <c r="AL56" s="314"/>
      <c r="AM56" s="319"/>
      <c r="AN56" s="314"/>
      <c r="AO56" s="320"/>
    </row>
    <row r="57" spans="2:41" x14ac:dyDescent="0.3">
      <c r="B57" s="324">
        <f t="shared" si="2"/>
        <v>0</v>
      </c>
      <c r="C57" s="324">
        <f t="shared" si="10"/>
        <v>0</v>
      </c>
      <c r="D57" s="324" t="str">
        <f t="shared" si="14"/>
        <v>2 - Importer</v>
      </c>
      <c r="E57" s="326" t="b">
        <f t="shared" si="4"/>
        <v>0</v>
      </c>
      <c r="F57" s="327"/>
      <c r="G57" s="327"/>
      <c r="H57" s="327"/>
      <c r="I57" s="338" t="s">
        <v>532</v>
      </c>
      <c r="J57" s="338" t="s">
        <v>521</v>
      </c>
      <c r="K57" s="338" t="s">
        <v>533</v>
      </c>
      <c r="L57" s="286" t="s">
        <v>478</v>
      </c>
      <c r="M57" s="341">
        <f>'Imp-Other | Autre'!$D$25</f>
        <v>0</v>
      </c>
      <c r="N57" s="338" t="s">
        <v>524</v>
      </c>
      <c r="O57" s="329" t="s">
        <v>515</v>
      </c>
      <c r="P57" s="330" t="s">
        <v>474</v>
      </c>
      <c r="Q57" s="330" t="str">
        <f>Q56</f>
        <v>CTL</v>
      </c>
      <c r="R57" s="331" t="s">
        <v>394</v>
      </c>
      <c r="S57">
        <f>'Imp-Other | Autre'!G67</f>
        <v>0</v>
      </c>
      <c r="T57">
        <f>'Imp-Other | Autre'!H67</f>
        <v>0</v>
      </c>
      <c r="U57">
        <f>'Imp-Other | Autre'!I67</f>
        <v>0</v>
      </c>
      <c r="V57">
        <f>'Imp-Other | Autre'!J67</f>
        <v>0</v>
      </c>
      <c r="W57">
        <f>'Imp-Other | Autre'!K67</f>
        <v>0</v>
      </c>
      <c r="X57" s="332">
        <f>'Imp-Other | Autre'!G68/$X$18</f>
        <v>0</v>
      </c>
      <c r="Y57" s="333">
        <f>'Imp-Other | Autre'!H68/$X$18</f>
        <v>0</v>
      </c>
      <c r="Z57" s="333">
        <f>'Imp-Other | Autre'!I68/$X$18</f>
        <v>0</v>
      </c>
      <c r="AA57" s="333">
        <f>'Imp-Other | Autre'!J68/$X$18</f>
        <v>0</v>
      </c>
      <c r="AB57" s="333">
        <f>'Imp-Other | Autre'!K68/$X$18</f>
        <v>0</v>
      </c>
      <c r="AC57" s="324"/>
      <c r="AD57" s="324"/>
      <c r="AE57" s="324"/>
      <c r="AF57" s="324"/>
      <c r="AG57" s="324"/>
      <c r="AH57" s="324"/>
      <c r="AI57" s="324"/>
      <c r="AJ57" s="342"/>
      <c r="AK57" s="341"/>
      <c r="AL57" s="324"/>
      <c r="AM57" s="329"/>
      <c r="AN57" s="324"/>
      <c r="AO57" s="320"/>
    </row>
    <row r="58" spans="2:41" x14ac:dyDescent="0.3">
      <c r="B58" s="324">
        <f t="shared" si="2"/>
        <v>0</v>
      </c>
      <c r="C58" s="324">
        <f t="shared" si="10"/>
        <v>0</v>
      </c>
      <c r="D58" s="324" t="str">
        <f t="shared" si="14"/>
        <v>2 - Importer</v>
      </c>
      <c r="E58" s="326" t="b">
        <f t="shared" si="4"/>
        <v>0</v>
      </c>
      <c r="F58" s="327"/>
      <c r="G58" s="327"/>
      <c r="H58" s="327"/>
      <c r="I58" s="338" t="s">
        <v>532</v>
      </c>
      <c r="J58" s="338" t="s">
        <v>521</v>
      </c>
      <c r="K58" s="338" t="s">
        <v>533</v>
      </c>
      <c r="L58" s="286" t="s">
        <v>478</v>
      </c>
      <c r="M58" s="341">
        <f>'Imp-Other | Autre'!$D$25</f>
        <v>0</v>
      </c>
      <c r="N58" s="338" t="s">
        <v>524</v>
      </c>
      <c r="O58" s="329" t="s">
        <v>516</v>
      </c>
      <c r="P58" s="334" t="s">
        <v>481</v>
      </c>
      <c r="Q58" s="330" t="str">
        <f t="shared" ref="Q58:Q61" si="19">Q57</f>
        <v>CTL</v>
      </c>
      <c r="R58" s="331" t="s">
        <v>483</v>
      </c>
      <c r="S58">
        <f>'Imp-Other | Autre'!G75</f>
        <v>0</v>
      </c>
      <c r="T58">
        <f>'Imp-Other | Autre'!H75</f>
        <v>0</v>
      </c>
      <c r="U58">
        <f>'Imp-Other | Autre'!I75</f>
        <v>0</v>
      </c>
      <c r="V58">
        <f>'Imp-Other | Autre'!J75</f>
        <v>0</v>
      </c>
      <c r="W58">
        <f>'Imp-Other | Autre'!K75</f>
        <v>0</v>
      </c>
      <c r="X58" s="332">
        <f>'Imp-Other | Autre'!G76/$X$18</f>
        <v>0</v>
      </c>
      <c r="Y58" s="333">
        <f>'Imp-Other | Autre'!H76/$X$18</f>
        <v>0</v>
      </c>
      <c r="Z58" s="333">
        <f>'Imp-Other | Autre'!I76/$X$18</f>
        <v>0</v>
      </c>
      <c r="AA58" s="333">
        <f>'Imp-Other | Autre'!J76/$X$18</f>
        <v>0</v>
      </c>
      <c r="AB58" s="333">
        <f>'Imp-Other | Autre'!K76/$X$18</f>
        <v>0</v>
      </c>
      <c r="AC58" s="324"/>
      <c r="AD58" s="324"/>
      <c r="AE58" s="324"/>
      <c r="AF58" s="324"/>
      <c r="AG58" s="324"/>
      <c r="AH58" s="324"/>
      <c r="AI58" s="324"/>
      <c r="AJ58" s="342"/>
      <c r="AK58" s="341"/>
      <c r="AL58" s="324"/>
      <c r="AM58" s="329"/>
      <c r="AN58" s="324"/>
      <c r="AO58" s="320"/>
    </row>
    <row r="59" spans="2:41" x14ac:dyDescent="0.3">
      <c r="B59" s="324">
        <f t="shared" si="2"/>
        <v>0</v>
      </c>
      <c r="C59" s="324">
        <f t="shared" si="10"/>
        <v>0</v>
      </c>
      <c r="D59" s="324" t="str">
        <f t="shared" si="14"/>
        <v>2 - Importer</v>
      </c>
      <c r="E59" s="326" t="b">
        <f t="shared" si="4"/>
        <v>0</v>
      </c>
      <c r="F59" s="327"/>
      <c r="G59" s="327"/>
      <c r="H59" s="327"/>
      <c r="I59" s="338" t="s">
        <v>532</v>
      </c>
      <c r="J59" s="338" t="s">
        <v>521</v>
      </c>
      <c r="K59" s="338" t="s">
        <v>533</v>
      </c>
      <c r="L59" s="286" t="s">
        <v>478</v>
      </c>
      <c r="M59" s="341">
        <f>'Imp-Other | Autre'!$D$25</f>
        <v>0</v>
      </c>
      <c r="N59" s="338" t="s">
        <v>524</v>
      </c>
      <c r="O59" s="329" t="s">
        <v>516</v>
      </c>
      <c r="P59" s="334" t="s">
        <v>481</v>
      </c>
      <c r="Q59" s="330" t="str">
        <f t="shared" si="19"/>
        <v>CTL</v>
      </c>
      <c r="R59" s="331" t="s">
        <v>394</v>
      </c>
      <c r="S59">
        <f>'Imp-Other | Autre'!G82</f>
        <v>0</v>
      </c>
      <c r="T59">
        <f>'Imp-Other | Autre'!H82</f>
        <v>0</v>
      </c>
      <c r="U59">
        <f>'Imp-Other | Autre'!I82</f>
        <v>0</v>
      </c>
      <c r="V59">
        <f>'Imp-Other | Autre'!J82</f>
        <v>0</v>
      </c>
      <c r="W59">
        <f>'Imp-Other | Autre'!K82</f>
        <v>0</v>
      </c>
      <c r="X59" s="332">
        <f>'Imp-Other | Autre'!G83/$X$18</f>
        <v>0</v>
      </c>
      <c r="Y59" s="333">
        <f>'Imp-Other | Autre'!H83/$X$18</f>
        <v>0</v>
      </c>
      <c r="Z59" s="333">
        <f>'Imp-Other | Autre'!I83/$X$18</f>
        <v>0</v>
      </c>
      <c r="AA59" s="333">
        <f>'Imp-Other | Autre'!J83/$X$18</f>
        <v>0</v>
      </c>
      <c r="AB59" s="333">
        <f>'Imp-Other | Autre'!K83/$X$18</f>
        <v>0</v>
      </c>
      <c r="AC59" s="324"/>
      <c r="AD59" s="324"/>
      <c r="AE59" s="324"/>
      <c r="AF59" s="324"/>
      <c r="AG59" s="324"/>
      <c r="AH59" s="324"/>
      <c r="AI59" s="324"/>
      <c r="AJ59" s="342"/>
      <c r="AK59" s="341"/>
      <c r="AL59" s="324"/>
      <c r="AM59" s="329"/>
      <c r="AN59" s="324"/>
      <c r="AO59" s="320"/>
    </row>
    <row r="60" spans="2:41" x14ac:dyDescent="0.3">
      <c r="B60" s="324">
        <f t="shared" si="2"/>
        <v>0</v>
      </c>
      <c r="C60" s="324">
        <f t="shared" si="10"/>
        <v>0</v>
      </c>
      <c r="D60" s="324" t="str">
        <f t="shared" si="14"/>
        <v>2 - Importer</v>
      </c>
      <c r="E60" s="326" t="b">
        <f t="shared" si="4"/>
        <v>0</v>
      </c>
      <c r="F60" s="327"/>
      <c r="G60" s="327"/>
      <c r="H60" s="327"/>
      <c r="I60" s="338" t="s">
        <v>532</v>
      </c>
      <c r="J60" s="338" t="s">
        <v>521</v>
      </c>
      <c r="K60" s="338" t="s">
        <v>533</v>
      </c>
      <c r="L60" s="286" t="s">
        <v>478</v>
      </c>
      <c r="M60" s="341">
        <f>'Imp-Other | Autre'!$D$25</f>
        <v>0</v>
      </c>
      <c r="N60" s="338" t="s">
        <v>524</v>
      </c>
      <c r="O60" s="329" t="s">
        <v>516</v>
      </c>
      <c r="P60" s="334" t="s">
        <v>482</v>
      </c>
      <c r="Q60" s="330" t="str">
        <f t="shared" si="19"/>
        <v>CTL</v>
      </c>
      <c r="R60" s="331" t="s">
        <v>483</v>
      </c>
      <c r="S60">
        <f>'Imp-Other | Autre'!G78</f>
        <v>0</v>
      </c>
      <c r="T60">
        <f>'Imp-Other | Autre'!H78</f>
        <v>0</v>
      </c>
      <c r="U60">
        <f>'Imp-Other | Autre'!I78</f>
        <v>0</v>
      </c>
      <c r="V60">
        <f>'Imp-Other | Autre'!J78</f>
        <v>0</v>
      </c>
      <c r="W60">
        <f>'Imp-Other | Autre'!K78</f>
        <v>0</v>
      </c>
      <c r="X60" s="332">
        <f>'Imp-Other | Autre'!G79/$X$18</f>
        <v>0</v>
      </c>
      <c r="Y60" s="333">
        <f>'Imp-Other | Autre'!H79/$X$18</f>
        <v>0</v>
      </c>
      <c r="Z60" s="333">
        <f>'Imp-Other | Autre'!I79/$X$18</f>
        <v>0</v>
      </c>
      <c r="AA60" s="333">
        <f>'Imp-Other | Autre'!J79/$X$18</f>
        <v>0</v>
      </c>
      <c r="AB60" s="333">
        <f>'Imp-Other | Autre'!K79/$X$18</f>
        <v>0</v>
      </c>
      <c r="AC60" s="324"/>
      <c r="AD60" s="324"/>
      <c r="AE60" s="324"/>
      <c r="AF60" s="324"/>
      <c r="AG60" s="324"/>
      <c r="AH60" s="324"/>
      <c r="AI60" s="324"/>
      <c r="AJ60" s="342"/>
      <c r="AK60" s="341"/>
      <c r="AL60" s="324"/>
      <c r="AM60" s="329"/>
      <c r="AN60" s="324"/>
      <c r="AO60" s="320"/>
    </row>
    <row r="61" spans="2:41" x14ac:dyDescent="0.3">
      <c r="B61" s="324">
        <f t="shared" si="2"/>
        <v>0</v>
      </c>
      <c r="C61" s="324">
        <f t="shared" si="10"/>
        <v>0</v>
      </c>
      <c r="D61" s="324" t="str">
        <f t="shared" si="14"/>
        <v>2 - Importer</v>
      </c>
      <c r="E61" s="326" t="b">
        <f t="shared" si="4"/>
        <v>0</v>
      </c>
      <c r="F61" s="327"/>
      <c r="G61" s="327"/>
      <c r="H61" s="327"/>
      <c r="I61" s="338" t="s">
        <v>532</v>
      </c>
      <c r="J61" s="338" t="s">
        <v>521</v>
      </c>
      <c r="K61" s="338" t="s">
        <v>533</v>
      </c>
      <c r="L61" s="286" t="s">
        <v>478</v>
      </c>
      <c r="M61" s="341">
        <f>'Imp-Other | Autre'!$D$25</f>
        <v>0</v>
      </c>
      <c r="N61" s="338" t="s">
        <v>524</v>
      </c>
      <c r="O61" s="329" t="s">
        <v>516</v>
      </c>
      <c r="P61" s="334" t="s">
        <v>482</v>
      </c>
      <c r="Q61" s="330" t="str">
        <f t="shared" si="19"/>
        <v>CTL</v>
      </c>
      <c r="R61" s="331" t="s">
        <v>394</v>
      </c>
      <c r="S61">
        <f>'Imp-Other | Autre'!G85</f>
        <v>0</v>
      </c>
      <c r="T61">
        <f>'Imp-Other | Autre'!H85</f>
        <v>0</v>
      </c>
      <c r="U61">
        <f>'Imp-Other | Autre'!I85</f>
        <v>0</v>
      </c>
      <c r="V61">
        <f>'Imp-Other | Autre'!J85</f>
        <v>0</v>
      </c>
      <c r="W61">
        <f>'Imp-Other | Autre'!K85</f>
        <v>0</v>
      </c>
      <c r="X61" s="332">
        <f>'Imp-Other | Autre'!G86/$X$18</f>
        <v>0</v>
      </c>
      <c r="Y61" s="333">
        <f>'Imp-Other | Autre'!H86/$X$18</f>
        <v>0</v>
      </c>
      <c r="Z61" s="333">
        <f>'Imp-Other | Autre'!I86/$X$18</f>
        <v>0</v>
      </c>
      <c r="AA61" s="333">
        <f>'Imp-Other | Autre'!J86/$X$18</f>
        <v>0</v>
      </c>
      <c r="AB61" s="333">
        <f>'Imp-Other | Autre'!K86/$X$18</f>
        <v>0</v>
      </c>
      <c r="AC61" s="324"/>
      <c r="AD61" s="324"/>
      <c r="AE61" s="324"/>
      <c r="AF61" s="324"/>
      <c r="AG61" s="324"/>
      <c r="AH61" s="324"/>
      <c r="AI61" s="324"/>
      <c r="AJ61" s="342"/>
      <c r="AK61" s="341"/>
      <c r="AL61" s="324"/>
      <c r="AM61" s="329"/>
      <c r="AN61" s="324"/>
      <c r="AO61" s="320"/>
    </row>
    <row r="62" spans="2:41" x14ac:dyDescent="0.3">
      <c r="B62" s="324"/>
      <c r="C62" s="324"/>
      <c r="D62" s="324"/>
      <c r="E62" s="316"/>
      <c r="F62" s="324"/>
      <c r="G62" s="324"/>
      <c r="H62" s="324"/>
      <c r="I62" s="286"/>
      <c r="J62" s="324"/>
      <c r="K62" s="324"/>
      <c r="L62" s="342"/>
      <c r="M62" s="341"/>
      <c r="N62" s="324"/>
      <c r="O62" s="329"/>
      <c r="P62" s="334"/>
      <c r="Q62" s="330"/>
      <c r="R62" s="320"/>
      <c r="AC62" s="324"/>
      <c r="AD62" s="324"/>
      <c r="AE62" s="324"/>
      <c r="AF62" s="324"/>
      <c r="AG62" s="324"/>
      <c r="AH62" s="324"/>
      <c r="AI62" s="324"/>
      <c r="AJ62" s="342"/>
      <c r="AK62" s="341"/>
      <c r="AL62" s="324"/>
      <c r="AM62" s="329"/>
      <c r="AN62" s="324"/>
      <c r="AO62" s="320"/>
    </row>
    <row r="63" spans="2:41" ht="15" thickBot="1" x14ac:dyDescent="0.35">
      <c r="B63" s="264"/>
      <c r="C63" s="264"/>
    </row>
    <row r="64" spans="2:41" x14ac:dyDescent="0.3">
      <c r="P64" s="347" t="s">
        <v>538</v>
      </c>
      <c r="Q64" s="348" t="s">
        <v>539</v>
      </c>
      <c r="R64" s="348"/>
      <c r="S64" s="349">
        <f>SUMIFS(S$20:S$61,$O$20:$O$61,$O$20)</f>
        <v>0</v>
      </c>
      <c r="T64" s="349">
        <f t="shared" ref="T64:AB64" si="20">SUMIFS(T$20:T$61,$O$20:$O$61,$O$20)</f>
        <v>0</v>
      </c>
      <c r="U64" s="349">
        <f t="shared" si="20"/>
        <v>0</v>
      </c>
      <c r="V64" s="349">
        <f t="shared" si="20"/>
        <v>0</v>
      </c>
      <c r="W64" s="349">
        <f t="shared" si="20"/>
        <v>0</v>
      </c>
      <c r="X64" s="349">
        <f t="shared" si="20"/>
        <v>0</v>
      </c>
      <c r="Y64" s="349">
        <f t="shared" si="20"/>
        <v>0</v>
      </c>
      <c r="Z64" s="349">
        <f t="shared" si="20"/>
        <v>0</v>
      </c>
      <c r="AA64" s="349">
        <f t="shared" si="20"/>
        <v>0</v>
      </c>
      <c r="AB64" s="350">
        <f t="shared" si="20"/>
        <v>0</v>
      </c>
    </row>
    <row r="65" spans="2:28" x14ac:dyDescent="0.3">
      <c r="B65" s="681"/>
      <c r="C65" s="681"/>
      <c r="J65" s="682"/>
      <c r="K65" s="682"/>
      <c r="L65" s="682"/>
      <c r="M65" s="682"/>
      <c r="N65" s="682"/>
      <c r="P65" s="351"/>
      <c r="Q65" s="352"/>
      <c r="R65" s="352"/>
      <c r="S65" s="353">
        <f>SUM(Begin:End!G$70)</f>
        <v>0</v>
      </c>
      <c r="T65" s="353">
        <f>SUM(Begin:End!H$70)</f>
        <v>0</v>
      </c>
      <c r="U65" s="353">
        <f>SUM(Begin:End!I$70)</f>
        <v>0</v>
      </c>
      <c r="V65" s="353">
        <f>SUM(Begin:End!J$70)</f>
        <v>0</v>
      </c>
      <c r="W65" s="353">
        <f>SUM(Begin:End!K$70)</f>
        <v>0</v>
      </c>
      <c r="X65" s="353">
        <f>SUM(Begin:End!G$71)/1000</f>
        <v>0</v>
      </c>
      <c r="Y65" s="353">
        <f>SUM(Begin:End!H$71)/1000</f>
        <v>0</v>
      </c>
      <c r="Z65" s="353">
        <f>SUM(Begin:End!I$71)/1000</f>
        <v>0</v>
      </c>
      <c r="AA65" s="353">
        <f>SUM(Begin:End!J$71)/1000</f>
        <v>0</v>
      </c>
      <c r="AB65" s="354">
        <f>SUM(Begin:End!K$71)/1000</f>
        <v>0</v>
      </c>
    </row>
    <row r="66" spans="2:28" ht="15" customHeight="1" x14ac:dyDescent="0.3">
      <c r="B66" s="679"/>
      <c r="C66" s="679"/>
      <c r="D66" s="679"/>
      <c r="E66" s="679"/>
      <c r="F66" s="679"/>
      <c r="G66" s="679"/>
      <c r="H66" s="680"/>
      <c r="I66" s="680"/>
      <c r="J66" s="679"/>
      <c r="K66" s="679"/>
      <c r="L66" s="679"/>
      <c r="M66" s="680"/>
      <c r="N66" s="680"/>
      <c r="P66" s="351"/>
      <c r="Q66" s="352"/>
      <c r="R66" s="352"/>
      <c r="S66" s="355" t="b">
        <f>S64=S65</f>
        <v>1</v>
      </c>
      <c r="T66" s="355" t="b">
        <f t="shared" ref="T66:AB66" si="21">T64=T65</f>
        <v>1</v>
      </c>
      <c r="U66" s="355" t="b">
        <f t="shared" si="21"/>
        <v>1</v>
      </c>
      <c r="V66" s="355" t="b">
        <f t="shared" si="21"/>
        <v>1</v>
      </c>
      <c r="W66" s="355" t="b">
        <f t="shared" si="21"/>
        <v>1</v>
      </c>
      <c r="X66" s="355" t="b">
        <f t="shared" si="21"/>
        <v>1</v>
      </c>
      <c r="Y66" s="355" t="b">
        <f t="shared" si="21"/>
        <v>1</v>
      </c>
      <c r="Z66" s="355" t="b">
        <f t="shared" si="21"/>
        <v>1</v>
      </c>
      <c r="AA66" s="355" t="b">
        <f t="shared" si="21"/>
        <v>1</v>
      </c>
      <c r="AB66" s="356" t="b">
        <f t="shared" si="21"/>
        <v>1</v>
      </c>
    </row>
    <row r="67" spans="2:28" ht="15" customHeight="1" x14ac:dyDescent="0.3">
      <c r="B67" s="679"/>
      <c r="C67" s="679"/>
      <c r="D67" s="679"/>
      <c r="E67" s="679"/>
      <c r="F67" s="679"/>
      <c r="G67" s="679"/>
      <c r="H67" s="680"/>
      <c r="I67" s="680"/>
      <c r="J67" s="679"/>
      <c r="K67" s="679"/>
      <c r="L67" s="679"/>
      <c r="M67" s="680"/>
      <c r="N67" s="680"/>
      <c r="P67" s="351"/>
      <c r="Q67" s="352" t="s">
        <v>540</v>
      </c>
      <c r="R67" s="352"/>
      <c r="S67" s="353">
        <f>SUMIFS(S$20:S$61,$O$20:$O$61,$O$22)</f>
        <v>0</v>
      </c>
      <c r="T67" s="353">
        <f t="shared" ref="T67:AB67" si="22">SUMIFS(T$20:T$61,$O$20:$O$61,$O$22)</f>
        <v>0</v>
      </c>
      <c r="U67" s="353">
        <f t="shared" si="22"/>
        <v>0</v>
      </c>
      <c r="V67" s="353">
        <f t="shared" si="22"/>
        <v>0</v>
      </c>
      <c r="W67" s="353">
        <f t="shared" si="22"/>
        <v>0</v>
      </c>
      <c r="X67" s="353">
        <f t="shared" si="22"/>
        <v>0</v>
      </c>
      <c r="Y67" s="353">
        <f t="shared" si="22"/>
        <v>0</v>
      </c>
      <c r="Z67" s="353">
        <f t="shared" si="22"/>
        <v>0</v>
      </c>
      <c r="AA67" s="353">
        <f t="shared" si="22"/>
        <v>0</v>
      </c>
      <c r="AB67" s="354">
        <f t="shared" si="22"/>
        <v>0</v>
      </c>
    </row>
    <row r="68" spans="2:28" x14ac:dyDescent="0.3">
      <c r="B68" s="343"/>
      <c r="C68" s="338"/>
      <c r="D68" s="338"/>
      <c r="E68" s="361"/>
      <c r="G68" s="361"/>
      <c r="H68" s="361"/>
      <c r="I68" s="361"/>
      <c r="J68" s="361"/>
      <c r="K68" s="361"/>
      <c r="L68" s="361"/>
      <c r="M68" s="361"/>
      <c r="N68" s="361"/>
      <c r="P68" s="351"/>
      <c r="Q68" s="352"/>
      <c r="R68" s="352"/>
      <c r="S68" s="353">
        <f>SUM(Begin:End!G$89)</f>
        <v>0</v>
      </c>
      <c r="T68" s="353">
        <f>SUM(Begin:End!H$89)</f>
        <v>0</v>
      </c>
      <c r="U68" s="353">
        <f>SUM(Begin:End!I$89)</f>
        <v>0</v>
      </c>
      <c r="V68" s="353">
        <f>SUM(Begin:End!J$89)</f>
        <v>0</v>
      </c>
      <c r="W68" s="353">
        <f>SUM(Begin:End!K$89)</f>
        <v>0</v>
      </c>
      <c r="X68" s="353">
        <f>SUM(Begin:End!G$90)/1000</f>
        <v>0</v>
      </c>
      <c r="Y68" s="353">
        <f>SUM(Begin:End!H$90)/1000</f>
        <v>0</v>
      </c>
      <c r="Z68" s="353">
        <f>SUM(Begin:End!I$90)/1000</f>
        <v>0</v>
      </c>
      <c r="AA68" s="353">
        <f>SUM(Begin:End!J$90)/1000</f>
        <v>0</v>
      </c>
      <c r="AB68" s="354">
        <f>SUM(Begin:End!K$90)/1000</f>
        <v>0</v>
      </c>
    </row>
    <row r="69" spans="2:28" ht="15" thickBot="1" x14ac:dyDescent="0.35">
      <c r="F69" s="361"/>
      <c r="P69" s="357"/>
      <c r="Q69" s="358"/>
      <c r="R69" s="358"/>
      <c r="S69" s="359" t="b">
        <f>S67=S68</f>
        <v>1</v>
      </c>
      <c r="T69" s="359" t="b">
        <f t="shared" ref="T69:AB69" si="23">T67=T68</f>
        <v>1</v>
      </c>
      <c r="U69" s="359" t="b">
        <f t="shared" si="23"/>
        <v>1</v>
      </c>
      <c r="V69" s="359" t="b">
        <f t="shared" si="23"/>
        <v>1</v>
      </c>
      <c r="W69" s="359" t="b">
        <f t="shared" si="23"/>
        <v>1</v>
      </c>
      <c r="X69" s="359" t="b">
        <f t="shared" si="23"/>
        <v>1</v>
      </c>
      <c r="Y69" s="359" t="b">
        <f t="shared" si="23"/>
        <v>1</v>
      </c>
      <c r="Z69" s="359" t="b">
        <f t="shared" si="23"/>
        <v>1</v>
      </c>
      <c r="AA69" s="359" t="b">
        <f t="shared" si="23"/>
        <v>1</v>
      </c>
      <c r="AB69" s="360" t="b">
        <f t="shared" si="23"/>
        <v>1</v>
      </c>
    </row>
  </sheetData>
  <sheetProtection algorithmName="SHA-512" hashValue="UnyBz/tUzNRm07D+Mcp2fA80Xo+QhHkuK0eFPbZvk+s9f9hlv4NOi5fbSPR7o3/08uz7+pyoa2H0JsaFRqZIHg==" saltValue="smf2OczK9m5LbIRrq/nAWw==" spinCount="100000" sheet="1" objects="1" scenarios="1" selectLockedCells="1"/>
  <mergeCells count="17">
    <mergeCell ref="K66:K67"/>
    <mergeCell ref="L66:L67"/>
    <mergeCell ref="M66:M67"/>
    <mergeCell ref="B4:C4"/>
    <mergeCell ref="B18:C18"/>
    <mergeCell ref="B65:C65"/>
    <mergeCell ref="J65:N65"/>
    <mergeCell ref="B66:B67"/>
    <mergeCell ref="C66:C67"/>
    <mergeCell ref="D66:D67"/>
    <mergeCell ref="E66:E67"/>
    <mergeCell ref="F66:F67"/>
    <mergeCell ref="G66:G67"/>
    <mergeCell ref="N66:N67"/>
    <mergeCell ref="H66:H67"/>
    <mergeCell ref="I66:I67"/>
    <mergeCell ref="J66:J67"/>
  </mergeCells>
  <conditionalFormatting sqref="S64:AB69">
    <cfRule type="containsText" dxfId="1" priority="1" operator="containsText" text="FALSE">
      <formula>NOT(ISERROR(SEARCH("FALSE",S64)))</formula>
    </cfRule>
    <cfRule type="containsText" dxfId="0" priority="2" operator="containsText" text="TRUE">
      <formula>NOT(ISERROR(SEARCH("TRUE",S64)))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B271-7C1D-49F6-81CA-D6C80EACA379}">
  <sheetPr>
    <tabColor theme="8" tint="-0.499984740745262"/>
  </sheetPr>
  <dimension ref="A1:E52"/>
  <sheetViews>
    <sheetView workbookViewId="0"/>
  </sheetViews>
  <sheetFormatPr defaultRowHeight="14.4" x14ac:dyDescent="0.3"/>
  <cols>
    <col min="1" max="3" width="12.44140625" customWidth="1"/>
    <col min="4" max="4" width="122.44140625" customWidth="1"/>
    <col min="5" max="5" width="12.44140625" customWidth="1"/>
  </cols>
  <sheetData>
    <row r="1" spans="1:5" x14ac:dyDescent="0.3">
      <c r="A1" s="362" t="s">
        <v>542</v>
      </c>
      <c r="B1" s="362" t="s">
        <v>543</v>
      </c>
      <c r="C1" s="362" t="s">
        <v>544</v>
      </c>
      <c r="D1" s="363" t="s">
        <v>545</v>
      </c>
      <c r="E1" s="362" t="s">
        <v>546</v>
      </c>
    </row>
    <row r="2" spans="1:5" x14ac:dyDescent="0.3">
      <c r="A2">
        <f>Intro!$E$80</f>
        <v>0</v>
      </c>
      <c r="B2" t="s">
        <v>547</v>
      </c>
      <c r="C2" t="s">
        <v>548</v>
      </c>
      <c r="D2">
        <f>Public!B30</f>
        <v>0</v>
      </c>
    </row>
    <row r="3" spans="1:5" x14ac:dyDescent="0.3">
      <c r="A3">
        <f>Intro!$E$80</f>
        <v>0</v>
      </c>
      <c r="C3" t="s">
        <v>549</v>
      </c>
      <c r="D3">
        <f>Public!B72</f>
        <v>0</v>
      </c>
    </row>
    <row r="4" spans="1:5" x14ac:dyDescent="0.3">
      <c r="A4">
        <f>Intro!$E$80</f>
        <v>0</v>
      </c>
      <c r="C4" t="s">
        <v>550</v>
      </c>
      <c r="D4">
        <f>Public!B88</f>
        <v>0</v>
      </c>
    </row>
    <row r="5" spans="1:5" x14ac:dyDescent="0.3">
      <c r="A5">
        <f>Intro!$E$80</f>
        <v>0</v>
      </c>
      <c r="C5" t="s">
        <v>551</v>
      </c>
      <c r="D5">
        <f>Public!B102</f>
        <v>0</v>
      </c>
    </row>
    <row r="6" spans="1:5" x14ac:dyDescent="0.3">
      <c r="A6">
        <f>Intro!$E$80</f>
        <v>0</v>
      </c>
      <c r="C6" t="s">
        <v>552</v>
      </c>
      <c r="D6">
        <f>Public!B117</f>
        <v>0</v>
      </c>
    </row>
    <row r="7" spans="1:5" x14ac:dyDescent="0.3">
      <c r="A7">
        <f>Intro!$E$80</f>
        <v>0</v>
      </c>
      <c r="C7" t="s">
        <v>553</v>
      </c>
      <c r="D7">
        <f>Public!B136</f>
        <v>0</v>
      </c>
    </row>
    <row r="8" spans="1:5" x14ac:dyDescent="0.3">
      <c r="A8">
        <f>Intro!$E$80</f>
        <v>0</v>
      </c>
      <c r="C8" t="s">
        <v>554</v>
      </c>
      <c r="D8">
        <f>Public!D152</f>
        <v>0</v>
      </c>
    </row>
    <row r="9" spans="1:5" x14ac:dyDescent="0.3">
      <c r="A9">
        <f>Intro!$E$80</f>
        <v>0</v>
      </c>
      <c r="C9" t="s">
        <v>555</v>
      </c>
      <c r="D9">
        <f>Public!D157</f>
        <v>0</v>
      </c>
    </row>
    <row r="10" spans="1:5" x14ac:dyDescent="0.3">
      <c r="A10">
        <f>Intro!$E$80</f>
        <v>0</v>
      </c>
      <c r="C10" t="s">
        <v>556</v>
      </c>
      <c r="D10">
        <f>Public!D162</f>
        <v>0</v>
      </c>
    </row>
    <row r="11" spans="1:5" x14ac:dyDescent="0.3">
      <c r="A11">
        <f>Intro!$E$80</f>
        <v>0</v>
      </c>
      <c r="C11" t="s">
        <v>557</v>
      </c>
      <c r="D11">
        <f>Public!B173</f>
        <v>0</v>
      </c>
    </row>
    <row r="12" spans="1:5" x14ac:dyDescent="0.3">
      <c r="A12">
        <f>Intro!$E$80</f>
        <v>0</v>
      </c>
      <c r="C12" t="s">
        <v>558</v>
      </c>
      <c r="D12">
        <f>Public!B187</f>
        <v>0</v>
      </c>
    </row>
    <row r="13" spans="1:5" x14ac:dyDescent="0.3">
      <c r="A13">
        <f>Intro!$E$80</f>
        <v>0</v>
      </c>
      <c r="C13" t="s">
        <v>559</v>
      </c>
      <c r="D13">
        <f>Public!B200</f>
        <v>0</v>
      </c>
    </row>
    <row r="14" spans="1:5" x14ac:dyDescent="0.3">
      <c r="A14">
        <f>Intro!$E$80</f>
        <v>0</v>
      </c>
      <c r="C14" t="s">
        <v>560</v>
      </c>
      <c r="D14">
        <f>Public!B215</f>
        <v>0</v>
      </c>
    </row>
    <row r="15" spans="1:5" x14ac:dyDescent="0.3">
      <c r="A15">
        <f>Intro!$E$80</f>
        <v>0</v>
      </c>
      <c r="C15" t="s">
        <v>561</v>
      </c>
      <c r="D15">
        <f>Public!B228</f>
        <v>0</v>
      </c>
    </row>
    <row r="16" spans="1:5" x14ac:dyDescent="0.3">
      <c r="A16">
        <f>Intro!$E$80</f>
        <v>0</v>
      </c>
      <c r="C16" t="s">
        <v>562</v>
      </c>
      <c r="D16">
        <f>Public!B241</f>
        <v>0</v>
      </c>
    </row>
    <row r="17" spans="1:4" x14ac:dyDescent="0.3">
      <c r="A17">
        <f>Intro!$E$80</f>
        <v>0</v>
      </c>
      <c r="C17" t="s">
        <v>563</v>
      </c>
      <c r="D17">
        <f>Public!B255</f>
        <v>0</v>
      </c>
    </row>
    <row r="18" spans="1:4" x14ac:dyDescent="0.3">
      <c r="A18">
        <f>Intro!$E$80</f>
        <v>0</v>
      </c>
      <c r="C18" t="s">
        <v>564</v>
      </c>
      <c r="D18">
        <f>Public!B270</f>
        <v>0</v>
      </c>
    </row>
    <row r="19" spans="1:4" x14ac:dyDescent="0.3">
      <c r="A19">
        <f>Intro!$E$80</f>
        <v>0</v>
      </c>
      <c r="C19" t="s">
        <v>565</v>
      </c>
      <c r="D19">
        <f>Public!B283</f>
        <v>0</v>
      </c>
    </row>
    <row r="20" spans="1:4" x14ac:dyDescent="0.3">
      <c r="A20">
        <f>Intro!$E$80</f>
        <v>0</v>
      </c>
      <c r="C20" t="s">
        <v>566</v>
      </c>
      <c r="D20">
        <f>Public!B297</f>
        <v>0</v>
      </c>
    </row>
    <row r="21" spans="1:4" x14ac:dyDescent="0.3">
      <c r="A21">
        <f>Intro!$E$80</f>
        <v>0</v>
      </c>
      <c r="C21" t="s">
        <v>567</v>
      </c>
      <c r="D21">
        <f>Public!B311</f>
        <v>0</v>
      </c>
    </row>
    <row r="22" spans="1:4" x14ac:dyDescent="0.3">
      <c r="A22">
        <f>Intro!$E$80</f>
        <v>0</v>
      </c>
      <c r="C22" t="s">
        <v>568</v>
      </c>
      <c r="D22">
        <f>Public!B330</f>
        <v>0</v>
      </c>
    </row>
    <row r="23" spans="1:4" x14ac:dyDescent="0.3">
      <c r="A23">
        <f>Intro!$E$80</f>
        <v>0</v>
      </c>
      <c r="C23" t="s">
        <v>569</v>
      </c>
      <c r="D23">
        <f>Public!B343</f>
        <v>0</v>
      </c>
    </row>
    <row r="24" spans="1:4" x14ac:dyDescent="0.3">
      <c r="A24">
        <f>Intro!$E$80</f>
        <v>0</v>
      </c>
      <c r="C24" t="s">
        <v>570</v>
      </c>
      <c r="D24">
        <f>Public!B359</f>
        <v>0</v>
      </c>
    </row>
    <row r="25" spans="1:4" x14ac:dyDescent="0.3">
      <c r="A25">
        <f>Intro!$E$80</f>
        <v>0</v>
      </c>
      <c r="C25" t="s">
        <v>571</v>
      </c>
      <c r="D25">
        <f>Public!B373</f>
        <v>0</v>
      </c>
    </row>
    <row r="26" spans="1:4" x14ac:dyDescent="0.3">
      <c r="A26">
        <f>Intro!$E$80</f>
        <v>0</v>
      </c>
      <c r="C26" t="s">
        <v>572</v>
      </c>
      <c r="D26">
        <f>Public!B387</f>
        <v>0</v>
      </c>
    </row>
    <row r="27" spans="1:4" x14ac:dyDescent="0.3">
      <c r="A27">
        <f>Intro!$E$80</f>
        <v>0</v>
      </c>
      <c r="C27" t="s">
        <v>573</v>
      </c>
      <c r="D27" s="364">
        <f>Public!B401</f>
        <v>0</v>
      </c>
    </row>
    <row r="28" spans="1:4" x14ac:dyDescent="0.3">
      <c r="A28">
        <f>Intro!$E$80</f>
        <v>0</v>
      </c>
      <c r="B28" t="s">
        <v>574</v>
      </c>
      <c r="C28">
        <v>0</v>
      </c>
      <c r="D28">
        <f>AddPub!D13</f>
        <v>0</v>
      </c>
    </row>
    <row r="29" spans="1:4" x14ac:dyDescent="0.3">
      <c r="A29">
        <f>Intro!$E$80</f>
        <v>0</v>
      </c>
      <c r="B29" t="s">
        <v>575</v>
      </c>
      <c r="C29">
        <v>0</v>
      </c>
      <c r="D29">
        <f>AddPub!D23</f>
        <v>0</v>
      </c>
    </row>
    <row r="30" spans="1:4" x14ac:dyDescent="0.3">
      <c r="A30">
        <f>Intro!$E$80</f>
        <v>0</v>
      </c>
      <c r="B30" t="s">
        <v>576</v>
      </c>
      <c r="C30">
        <v>0</v>
      </c>
      <c r="D30">
        <f>AddPub!D33</f>
        <v>0</v>
      </c>
    </row>
    <row r="31" spans="1:4" x14ac:dyDescent="0.3">
      <c r="A31">
        <f>Intro!$E$80</f>
        <v>0</v>
      </c>
      <c r="B31" t="s">
        <v>577</v>
      </c>
      <c r="C31">
        <v>0</v>
      </c>
      <c r="D31">
        <f>AddPub!D43</f>
        <v>0</v>
      </c>
    </row>
    <row r="32" spans="1:4" x14ac:dyDescent="0.3">
      <c r="A32">
        <f>Intro!$E$80</f>
        <v>0</v>
      </c>
      <c r="B32" t="s">
        <v>578</v>
      </c>
      <c r="C32">
        <v>0</v>
      </c>
      <c r="D32">
        <f>AddPub!D53</f>
        <v>0</v>
      </c>
    </row>
    <row r="33" spans="1:4" x14ac:dyDescent="0.3">
      <c r="A33">
        <f>Intro!$E$80</f>
        <v>0</v>
      </c>
      <c r="B33" t="s">
        <v>579</v>
      </c>
      <c r="C33" t="s">
        <v>580</v>
      </c>
      <c r="D33">
        <f>Pro!B25</f>
        <v>0</v>
      </c>
    </row>
    <row r="34" spans="1:4" x14ac:dyDescent="0.3">
      <c r="A34">
        <f>Intro!$E$80</f>
        <v>0</v>
      </c>
      <c r="C34" t="s">
        <v>548</v>
      </c>
      <c r="D34">
        <f>Pro!B41</f>
        <v>0</v>
      </c>
    </row>
    <row r="35" spans="1:4" x14ac:dyDescent="0.3">
      <c r="A35">
        <f>Intro!$E$80</f>
        <v>0</v>
      </c>
      <c r="C35" t="s">
        <v>581</v>
      </c>
      <c r="D35">
        <f>Pro!B57</f>
        <v>0</v>
      </c>
    </row>
    <row r="36" spans="1:4" x14ac:dyDescent="0.3">
      <c r="A36">
        <f>Intro!$E$80</f>
        <v>0</v>
      </c>
      <c r="C36" t="s">
        <v>549</v>
      </c>
      <c r="D36">
        <f>Pro!B71</f>
        <v>0</v>
      </c>
    </row>
    <row r="37" spans="1:4" x14ac:dyDescent="0.3">
      <c r="A37">
        <f>Intro!$E$80</f>
        <v>0</v>
      </c>
      <c r="B37" t="s">
        <v>364</v>
      </c>
      <c r="C37" t="s">
        <v>548</v>
      </c>
      <c r="D37" s="364">
        <f>'Imp-Chin. Taipei chin.'!B104</f>
        <v>0</v>
      </c>
    </row>
    <row r="38" spans="1:4" x14ac:dyDescent="0.3">
      <c r="A38">
        <f>Intro!$E$80</f>
        <v>0</v>
      </c>
      <c r="B38" t="s">
        <v>366</v>
      </c>
      <c r="C38" t="s">
        <v>548</v>
      </c>
      <c r="D38" s="364" t="s">
        <v>582</v>
      </c>
    </row>
    <row r="39" spans="1:4" x14ac:dyDescent="0.3">
      <c r="A39">
        <f>Intro!$E$80</f>
        <v>0</v>
      </c>
      <c r="B39" t="s">
        <v>419</v>
      </c>
      <c r="C39" t="s">
        <v>548</v>
      </c>
      <c r="D39" s="364" t="s">
        <v>583</v>
      </c>
    </row>
    <row r="40" spans="1:4" x14ac:dyDescent="0.3">
      <c r="A40">
        <f>Intro!$E$80</f>
        <v>0</v>
      </c>
      <c r="B40" t="s">
        <v>584</v>
      </c>
      <c r="C40" t="s">
        <v>548</v>
      </c>
      <c r="D40" s="364" t="s">
        <v>585</v>
      </c>
    </row>
    <row r="41" spans="1:4" x14ac:dyDescent="0.3">
      <c r="A41">
        <f>Intro!$E$80</f>
        <v>0</v>
      </c>
      <c r="B41" t="s">
        <v>476</v>
      </c>
      <c r="C41" t="s">
        <v>548</v>
      </c>
      <c r="D41" s="364" t="s">
        <v>586</v>
      </c>
    </row>
    <row r="42" spans="1:4" x14ac:dyDescent="0.3">
      <c r="A42">
        <f>Intro!$E$80</f>
        <v>0</v>
      </c>
      <c r="B42" t="s">
        <v>269</v>
      </c>
      <c r="C42" t="s">
        <v>548</v>
      </c>
      <c r="D42" s="364" t="s">
        <v>587</v>
      </c>
    </row>
    <row r="43" spans="1:4" x14ac:dyDescent="0.3">
      <c r="A43">
        <f>Intro!$E$80</f>
        <v>0</v>
      </c>
      <c r="B43" t="s">
        <v>588</v>
      </c>
      <c r="C43" t="s">
        <v>548</v>
      </c>
      <c r="D43">
        <f>'Imp-Other | Autre'!B104</f>
        <v>0</v>
      </c>
    </row>
    <row r="44" spans="1:4" x14ac:dyDescent="0.3">
      <c r="A44">
        <f>Intro!$E$80</f>
        <v>0</v>
      </c>
      <c r="B44" t="s">
        <v>589</v>
      </c>
      <c r="C44" t="s">
        <v>15</v>
      </c>
      <c r="D44">
        <f>'Invent | Stock'!B50</f>
        <v>0</v>
      </c>
    </row>
    <row r="45" spans="1:4" x14ac:dyDescent="0.3">
      <c r="A45">
        <f>Intro!$E$80</f>
        <v>0</v>
      </c>
      <c r="B45" t="s">
        <v>589</v>
      </c>
      <c r="C45" t="s">
        <v>16</v>
      </c>
      <c r="D45">
        <f>'Invent | Stock'!B64</f>
        <v>0</v>
      </c>
    </row>
    <row r="46" spans="1:4" x14ac:dyDescent="0.3">
      <c r="A46">
        <f>Intro!$E$80</f>
        <v>0</v>
      </c>
      <c r="B46" t="s">
        <v>589</v>
      </c>
      <c r="C46" t="s">
        <v>17</v>
      </c>
      <c r="D46">
        <f>'Invent | Stock'!B78</f>
        <v>0</v>
      </c>
    </row>
    <row r="47" spans="1:4" x14ac:dyDescent="0.3">
      <c r="A47">
        <f>Intro!$E$80</f>
        <v>0</v>
      </c>
      <c r="B47" t="s">
        <v>589</v>
      </c>
      <c r="C47" t="s">
        <v>18</v>
      </c>
      <c r="D47">
        <f>'Invent | Stock'!B91</f>
        <v>0</v>
      </c>
    </row>
    <row r="48" spans="1:4" x14ac:dyDescent="0.3">
      <c r="A48">
        <f>Intro!$E$80</f>
        <v>0</v>
      </c>
      <c r="B48" t="s">
        <v>590</v>
      </c>
      <c r="C48">
        <v>0</v>
      </c>
      <c r="D48">
        <f>AddPro!D13</f>
        <v>0</v>
      </c>
    </row>
    <row r="49" spans="1:4" x14ac:dyDescent="0.3">
      <c r="A49">
        <f>Intro!$E$80</f>
        <v>0</v>
      </c>
      <c r="B49" t="s">
        <v>591</v>
      </c>
      <c r="C49">
        <v>0</v>
      </c>
      <c r="D49">
        <f>AddPro!D23</f>
        <v>0</v>
      </c>
    </row>
    <row r="50" spans="1:4" x14ac:dyDescent="0.3">
      <c r="A50">
        <f>Intro!$E$80</f>
        <v>0</v>
      </c>
      <c r="B50" t="s">
        <v>592</v>
      </c>
      <c r="C50">
        <v>0</v>
      </c>
      <c r="D50">
        <f>AddPro!D33</f>
        <v>0</v>
      </c>
    </row>
    <row r="51" spans="1:4" x14ac:dyDescent="0.3">
      <c r="A51">
        <f>Intro!$E$80</f>
        <v>0</v>
      </c>
      <c r="B51" t="s">
        <v>593</v>
      </c>
      <c r="C51">
        <v>0</v>
      </c>
      <c r="D51">
        <f>AddPro!D43</f>
        <v>0</v>
      </c>
    </row>
    <row r="52" spans="1:4" x14ac:dyDescent="0.3">
      <c r="A52">
        <f>Intro!$E$80</f>
        <v>0</v>
      </c>
      <c r="B52" t="s">
        <v>594</v>
      </c>
      <c r="C52">
        <v>0</v>
      </c>
      <c r="D52">
        <f>AddPro!D53</f>
        <v>0</v>
      </c>
    </row>
  </sheetData>
  <sheetProtection algorithmName="SHA-512" hashValue="V4+sPDOmRDIrGv9ayjOMX8alP8CYXqRhBPR8cDd1AcUo9BbiWB7f0w91NHNMTQnEtIdmF3PzrDzhKEEIlMelKg==" saltValue="6t8vN7h9yvHN3PbdVfRxK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F35A-7D09-438E-A804-380D23B4A068}">
  <sheetPr>
    <tabColor rgb="FF00B0F0"/>
    <pageSetUpPr fitToPage="1"/>
  </sheetPr>
  <dimension ref="A1:R17"/>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7" width="9.44140625" style="62" customWidth="1"/>
    <col min="18" max="18" width="10.109375" style="9" customWidth="1"/>
    <col min="19" max="16384" width="9.44140625" style="62"/>
  </cols>
  <sheetData>
    <row r="1" spans="1:18" x14ac:dyDescent="0.3">
      <c r="O1" s="62" t="s">
        <v>312</v>
      </c>
      <c r="P1" s="62" t="s">
        <v>312</v>
      </c>
    </row>
    <row r="2" spans="1:18" x14ac:dyDescent="0.3">
      <c r="B2" s="11" t="s">
        <v>44</v>
      </c>
      <c r="C2" s="11"/>
      <c r="D2" s="11"/>
      <c r="O2" s="211" t="s">
        <v>68</v>
      </c>
      <c r="P2" s="211" t="s">
        <v>81</v>
      </c>
    </row>
    <row r="3" spans="1:18" x14ac:dyDescent="0.3">
      <c r="B3" s="13"/>
      <c r="C3" s="13"/>
      <c r="D3" s="13"/>
      <c r="O3" s="2"/>
      <c r="P3" s="33"/>
    </row>
    <row r="4" spans="1:18" s="2" customFormat="1" x14ac:dyDescent="0.3">
      <c r="A4" s="4"/>
      <c r="B4" s="462" t="str">
        <f>IF(Intro!$G$21="English",O4,P4)</f>
        <v>IMPORTERS' QUESTIONNAIRE</v>
      </c>
      <c r="C4" s="462"/>
      <c r="D4" s="462"/>
      <c r="E4" s="462"/>
      <c r="F4" s="462"/>
      <c r="G4" s="462"/>
      <c r="H4" s="462"/>
      <c r="I4" s="462"/>
      <c r="J4" s="462"/>
      <c r="K4" s="462"/>
      <c r="L4" s="462"/>
      <c r="M4" s="5"/>
      <c r="N4" s="5"/>
      <c r="O4" s="21" t="s">
        <v>211</v>
      </c>
      <c r="P4" s="9" t="s">
        <v>212</v>
      </c>
    </row>
    <row r="5" spans="1:18" s="2" customFormat="1" x14ac:dyDescent="0.3">
      <c r="A5" s="4"/>
      <c r="B5" s="462" t="str">
        <f>Variables!B2</f>
        <v>RR-2025-007</v>
      </c>
      <c r="C5" s="462"/>
      <c r="D5" s="462"/>
      <c r="E5" s="462"/>
      <c r="F5" s="462"/>
      <c r="G5" s="462"/>
      <c r="H5" s="462"/>
      <c r="I5" s="462"/>
      <c r="J5" s="462"/>
      <c r="K5" s="462"/>
      <c r="L5" s="462"/>
      <c r="M5" s="5"/>
      <c r="N5" s="5"/>
      <c r="O5" s="21"/>
      <c r="P5" s="9"/>
    </row>
    <row r="6" spans="1:18" s="6" customFormat="1" x14ac:dyDescent="0.3">
      <c r="A6" s="4"/>
      <c r="B6" s="462" t="str">
        <f>UPPER(IF(Intro!$G$21="English",Variables!B3,Variables!C3))</f>
        <v>HEAVY PLATE</v>
      </c>
      <c r="C6" s="462"/>
      <c r="D6" s="462"/>
      <c r="E6" s="462"/>
      <c r="F6" s="462"/>
      <c r="G6" s="462"/>
      <c r="H6" s="462"/>
      <c r="I6" s="462"/>
      <c r="J6" s="462"/>
      <c r="K6" s="462"/>
      <c r="L6" s="462"/>
      <c r="M6" s="21"/>
      <c r="N6" s="21"/>
      <c r="O6" s="16"/>
      <c r="P6" s="26"/>
      <c r="R6" s="21"/>
    </row>
    <row r="7" spans="1:18" s="6" customFormat="1" x14ac:dyDescent="0.3">
      <c r="A7" s="4"/>
      <c r="B7" s="15"/>
      <c r="C7" s="15"/>
      <c r="D7" s="15"/>
      <c r="E7" s="3"/>
      <c r="F7" s="3"/>
      <c r="G7" s="3"/>
      <c r="H7" s="3"/>
      <c r="I7" s="3"/>
      <c r="J7" s="3"/>
      <c r="K7" s="3"/>
      <c r="L7" s="3"/>
      <c r="O7" s="16"/>
      <c r="P7" s="26"/>
      <c r="R7" s="21"/>
    </row>
    <row r="8" spans="1:18" s="2" customFormat="1" x14ac:dyDescent="0.3">
      <c r="A8" s="4"/>
      <c r="B8" s="374" t="str">
        <f>IF(Intro!$G$21="English",O8,P8)</f>
        <v>ADDITIONAL PRODUCT EXCLUSIONS</v>
      </c>
      <c r="C8" s="375"/>
      <c r="D8" s="375" t="str">
        <f>UPPER(IF(Intro!$G$21="English",P8,Q8))</f>
        <v>AUTRES PRODUITS EXCLUS</v>
      </c>
      <c r="E8" s="375" t="str">
        <f>UPPER(IF(Intro!$G$21="English",Q8,R8))</f>
        <v/>
      </c>
      <c r="F8" s="375" t="str">
        <f>UPPER(IF(Intro!$G$21="English",R8,S8))</f>
        <v/>
      </c>
      <c r="G8" s="375" t="str">
        <f>UPPER(IF(Intro!$G$21="English",S8,T8))</f>
        <v/>
      </c>
      <c r="H8" s="375" t="str">
        <f>UPPER(IF(Intro!$G$21="English",T8,U8))</f>
        <v/>
      </c>
      <c r="I8" s="375" t="str">
        <f>UPPER(IF(Intro!$G$21="English",U8,V8))</f>
        <v/>
      </c>
      <c r="J8" s="375" t="str">
        <f>UPPER(IF(Intro!$G$21="English",V8,W8))</f>
        <v/>
      </c>
      <c r="K8" s="375" t="str">
        <f>UPPER(IF(Intro!$G$21="English",W8,X8))</f>
        <v/>
      </c>
      <c r="L8" s="376" t="str">
        <f>UPPER(IF(Intro!$G$21="English",X8,Y8))</f>
        <v/>
      </c>
      <c r="M8" s="6"/>
      <c r="N8" s="5"/>
      <c r="O8" s="67" t="s">
        <v>368</v>
      </c>
      <c r="P8" s="67" t="s">
        <v>436</v>
      </c>
    </row>
    <row r="9" spans="1:18" x14ac:dyDescent="0.3">
      <c r="B9" s="17"/>
      <c r="C9" s="28"/>
      <c r="D9" s="28"/>
      <c r="E9" s="29"/>
      <c r="F9" s="29"/>
      <c r="G9" s="29"/>
      <c r="H9" s="29"/>
      <c r="I9" s="29"/>
      <c r="J9" s="29"/>
      <c r="K9" s="29"/>
      <c r="L9" s="18"/>
      <c r="M9" s="62"/>
    </row>
    <row r="10" spans="1:18" ht="38.25" customHeight="1" x14ac:dyDescent="0.3">
      <c r="B10" s="380" t="str">
        <f>IF(Intro!$G$21="English",O10,P10)</f>
        <v>The following products are excluded from the Tribunal’s findings in NQ-2020-001.</v>
      </c>
      <c r="C10" s="381"/>
      <c r="D10" s="381"/>
      <c r="E10" s="381"/>
      <c r="F10" s="381"/>
      <c r="G10" s="381"/>
      <c r="H10" s="381"/>
      <c r="I10" s="381"/>
      <c r="J10" s="381"/>
      <c r="K10" s="381"/>
      <c r="L10" s="382"/>
      <c r="M10" s="62"/>
      <c r="O10" s="62" t="s">
        <v>371</v>
      </c>
      <c r="P10" s="62" t="s">
        <v>433</v>
      </c>
    </row>
    <row r="11" spans="1:18" s="30" customFormat="1" ht="363" customHeight="1" x14ac:dyDescent="0.3">
      <c r="A11" s="96"/>
      <c r="B11" s="380" t="str">
        <f>IF(Intro!$G$21="English",O11,P11)</f>
        <v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v>
      </c>
      <c r="C11" s="381"/>
      <c r="D11" s="381"/>
      <c r="E11" s="381"/>
      <c r="F11" s="381"/>
      <c r="G11" s="381"/>
      <c r="H11" s="381"/>
      <c r="I11" s="381"/>
      <c r="J11" s="381"/>
      <c r="K11" s="381"/>
      <c r="L11" s="382"/>
      <c r="O11" s="212" t="s">
        <v>369</v>
      </c>
      <c r="P11" s="212" t="s">
        <v>370</v>
      </c>
      <c r="R11" s="97"/>
    </row>
    <row r="12" spans="1:18" s="30" customFormat="1" ht="194.25" customHeight="1" x14ac:dyDescent="0.3">
      <c r="A12" s="96"/>
      <c r="B12" s="380"/>
      <c r="C12" s="381"/>
      <c r="D12" s="381"/>
      <c r="E12" s="381"/>
      <c r="F12" s="381"/>
      <c r="G12" s="381"/>
      <c r="H12" s="381"/>
      <c r="I12" s="381"/>
      <c r="J12" s="381"/>
      <c r="K12" s="381"/>
      <c r="L12" s="382"/>
      <c r="O12" s="212"/>
      <c r="P12" s="212"/>
      <c r="R12" s="97"/>
    </row>
    <row r="13" spans="1:18" s="30" customFormat="1" x14ac:dyDescent="0.3">
      <c r="A13" s="96"/>
      <c r="B13" s="683" t="s">
        <v>387</v>
      </c>
      <c r="C13" s="684"/>
      <c r="D13" s="684"/>
      <c r="E13" s="684"/>
      <c r="F13" s="684"/>
      <c r="G13" s="684"/>
      <c r="H13" s="684"/>
      <c r="I13" s="225"/>
      <c r="J13" s="225"/>
      <c r="K13" s="225"/>
      <c r="L13" s="226"/>
      <c r="O13" s="212"/>
      <c r="P13" s="212"/>
      <c r="R13" s="97"/>
    </row>
    <row r="14" spans="1:18" s="30" customFormat="1" x14ac:dyDescent="0.3">
      <c r="A14" s="96"/>
      <c r="B14" s="260"/>
      <c r="C14" s="261"/>
      <c r="D14" s="261"/>
      <c r="E14" s="261"/>
      <c r="F14" s="261"/>
      <c r="G14" s="261"/>
      <c r="H14" s="261"/>
      <c r="I14" s="261"/>
      <c r="J14" s="261"/>
      <c r="K14" s="261"/>
      <c r="L14" s="262"/>
      <c r="O14" s="212"/>
      <c r="P14" s="212"/>
      <c r="R14" s="97"/>
    </row>
    <row r="15" spans="1:18" s="30" customFormat="1" x14ac:dyDescent="0.3">
      <c r="A15" s="96"/>
      <c r="B15" s="683" t="s">
        <v>388</v>
      </c>
      <c r="C15" s="684"/>
      <c r="D15" s="684"/>
      <c r="E15" s="684"/>
      <c r="F15" s="684"/>
      <c r="G15" s="684"/>
      <c r="H15" s="684"/>
      <c r="I15" s="684"/>
      <c r="J15" s="365"/>
      <c r="K15" s="365"/>
      <c r="L15" s="366"/>
      <c r="O15" s="212"/>
      <c r="P15" s="212"/>
      <c r="R15" s="97"/>
    </row>
    <row r="16" spans="1:18" s="30" customFormat="1" x14ac:dyDescent="0.3">
      <c r="A16" s="96"/>
      <c r="B16" s="98"/>
      <c r="C16" s="99"/>
      <c r="D16" s="99"/>
      <c r="E16" s="99"/>
      <c r="F16" s="99"/>
      <c r="G16" s="99"/>
      <c r="H16" s="99"/>
      <c r="I16" s="99"/>
      <c r="J16" s="99"/>
      <c r="K16" s="99"/>
      <c r="L16" s="100"/>
      <c r="O16" s="62"/>
      <c r="P16" s="62"/>
      <c r="R16" s="97"/>
    </row>
    <row r="17" spans="1:18" s="6" customFormat="1" x14ac:dyDescent="0.3">
      <c r="A17" s="4"/>
      <c r="B17" s="15"/>
      <c r="C17" s="15"/>
      <c r="D17" s="15"/>
      <c r="E17" s="3"/>
      <c r="F17" s="3"/>
      <c r="G17" s="3"/>
      <c r="H17" s="3"/>
      <c r="I17" s="3"/>
      <c r="J17" s="3"/>
      <c r="K17" s="3"/>
      <c r="L17" s="3"/>
      <c r="O17" s="16"/>
      <c r="P17" s="26"/>
      <c r="R17" s="21"/>
    </row>
  </sheetData>
  <sheetProtection algorithmName="SHA-512" hashValue="iw/NxvXNGbHCLw02JCbj2Db+QyLkK6BPIxrhd+obl+CWKR+TYujhB0BqTbWYIIk2ZomfHD0zNoyiCndELSOSkA==" saltValue="wo4v4lKkhhewSSKV9NxT3Q==" spinCount="100000" sheet="1" objects="1" scenarios="1" selectLockedCells="1"/>
  <mergeCells count="8">
    <mergeCell ref="B13:H13"/>
    <mergeCell ref="B15:I15"/>
    <mergeCell ref="B8:L8"/>
    <mergeCell ref="B10:L10"/>
    <mergeCell ref="B11:L12"/>
    <mergeCell ref="B4:L4"/>
    <mergeCell ref="B5:L5"/>
    <mergeCell ref="B6:L6"/>
  </mergeCells>
  <hyperlinks>
    <hyperlink ref="B13" r:id="rId1" location="_Toc64895553" display="https://decisions.citt-tcce.gc.ca/citt-tcce/a/en/item/492057/index.do?&amp;iframe=true - _Toc64895553" xr:uid="{68FB17C9-5B52-489A-A9BC-8070352D0BD1}"/>
    <hyperlink ref="B15" r:id="rId2" location="_Toc66946491" display="https://decisions.citt-tcce.gc.ca/citt-tcce/a/fr/item/492057/index.do?&amp;iframe=true - _Toc66946491" xr:uid="{F1236251-8585-4F7F-B244-6BF03FFAA3F7}"/>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4">
    <tabColor rgb="FF00B0F0"/>
    <pageSetUpPr fitToPage="1"/>
  </sheetPr>
  <dimension ref="A1:R57"/>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7" width="9.44140625" style="62" customWidth="1"/>
    <col min="18" max="18" width="10.109375" style="9" customWidth="1"/>
    <col min="19" max="16384" width="9.44140625" style="62"/>
  </cols>
  <sheetData>
    <row r="1" spans="1:18" x14ac:dyDescent="0.3">
      <c r="O1" s="62" t="s">
        <v>312</v>
      </c>
      <c r="P1" s="62" t="s">
        <v>312</v>
      </c>
    </row>
    <row r="2" spans="1:18" x14ac:dyDescent="0.3">
      <c r="B2" s="11" t="s">
        <v>44</v>
      </c>
      <c r="C2" s="11"/>
      <c r="D2" s="11"/>
      <c r="O2" s="160" t="s">
        <v>68</v>
      </c>
      <c r="P2" s="160" t="s">
        <v>81</v>
      </c>
    </row>
    <row r="3" spans="1:18" x14ac:dyDescent="0.3">
      <c r="B3" s="13"/>
      <c r="C3" s="13"/>
      <c r="D3" s="13"/>
      <c r="O3" s="2"/>
      <c r="P3" s="33"/>
    </row>
    <row r="4" spans="1:18" s="2" customFormat="1" x14ac:dyDescent="0.3">
      <c r="A4" s="4"/>
      <c r="B4" s="462" t="str">
        <f>IF(Intro!$G$21="English",O4,P4)</f>
        <v>IMPORTERS' QUESTIONNAIRE</v>
      </c>
      <c r="C4" s="462"/>
      <c r="D4" s="462"/>
      <c r="E4" s="462"/>
      <c r="F4" s="462"/>
      <c r="G4" s="462"/>
      <c r="H4" s="462"/>
      <c r="I4" s="462"/>
      <c r="J4" s="462"/>
      <c r="K4" s="462"/>
      <c r="L4" s="462"/>
      <c r="M4" s="5"/>
      <c r="N4" s="5"/>
      <c r="O4" s="21" t="s">
        <v>211</v>
      </c>
      <c r="P4" s="9" t="s">
        <v>212</v>
      </c>
    </row>
    <row r="5" spans="1:18" s="2" customFormat="1" x14ac:dyDescent="0.3">
      <c r="A5" s="4"/>
      <c r="B5" s="462" t="str">
        <f>Variables!B2</f>
        <v>RR-2025-007</v>
      </c>
      <c r="C5" s="462"/>
      <c r="D5" s="462"/>
      <c r="E5" s="462"/>
      <c r="F5" s="462"/>
      <c r="G5" s="462"/>
      <c r="H5" s="462"/>
      <c r="I5" s="462"/>
      <c r="J5" s="462"/>
      <c r="K5" s="462"/>
      <c r="L5" s="462"/>
      <c r="M5" s="5"/>
      <c r="N5" s="5"/>
      <c r="O5" s="21"/>
      <c r="P5" s="9"/>
    </row>
    <row r="6" spans="1:18" s="6" customFormat="1" x14ac:dyDescent="0.3">
      <c r="A6" s="4"/>
      <c r="B6" s="462" t="str">
        <f>UPPER(IF(Intro!$G$21="English",Variables!B3,Variables!C3))</f>
        <v>HEAVY PLATE</v>
      </c>
      <c r="C6" s="462"/>
      <c r="D6" s="462"/>
      <c r="E6" s="462"/>
      <c r="F6" s="462"/>
      <c r="G6" s="462"/>
      <c r="H6" s="462"/>
      <c r="I6" s="462"/>
      <c r="J6" s="462"/>
      <c r="K6" s="462"/>
      <c r="L6" s="462"/>
      <c r="M6" s="21"/>
      <c r="N6" s="21"/>
      <c r="O6" s="16"/>
      <c r="P6" s="26"/>
      <c r="R6" s="21"/>
    </row>
    <row r="7" spans="1:18" s="6" customFormat="1" x14ac:dyDescent="0.3">
      <c r="A7" s="4"/>
      <c r="B7" s="15"/>
      <c r="C7" s="15"/>
      <c r="D7" s="15"/>
      <c r="E7" s="3"/>
      <c r="F7" s="3"/>
      <c r="G7" s="3"/>
      <c r="H7" s="3"/>
      <c r="I7" s="3"/>
      <c r="J7" s="3"/>
      <c r="K7" s="3"/>
      <c r="L7" s="3"/>
      <c r="O7" s="16"/>
      <c r="P7" s="26"/>
      <c r="R7" s="21"/>
    </row>
    <row r="8" spans="1:18" s="2" customFormat="1" x14ac:dyDescent="0.3">
      <c r="A8" s="4"/>
      <c r="B8" s="374" t="str">
        <f>IF(Intro!$G$21="English",O8,P8)</f>
        <v>QUESTIONNAIRE OUTLINE</v>
      </c>
      <c r="C8" s="375"/>
      <c r="D8" s="375" t="str">
        <f>UPPER(IF(Intro!$G$21="English",P8,Q8))</f>
        <v>APERÇU DU QUESTIONNAIRE</v>
      </c>
      <c r="E8" s="375" t="str">
        <f>UPPER(IF(Intro!$G$21="English",Q8,R8))</f>
        <v/>
      </c>
      <c r="F8" s="375" t="str">
        <f>UPPER(IF(Intro!$G$21="English",R8,S8))</f>
        <v/>
      </c>
      <c r="G8" s="375" t="str">
        <f>UPPER(IF(Intro!$G$21="English",S8,T8))</f>
        <v/>
      </c>
      <c r="H8" s="375" t="str">
        <f>UPPER(IF(Intro!$G$21="English",T8,U8))</f>
        <v/>
      </c>
      <c r="I8" s="375" t="str">
        <f>UPPER(IF(Intro!$G$21="English",U8,V8))</f>
        <v/>
      </c>
      <c r="J8" s="375" t="str">
        <f>UPPER(IF(Intro!$G$21="English",V8,W8))</f>
        <v/>
      </c>
      <c r="K8" s="375" t="str">
        <f>UPPER(IF(Intro!$G$21="English",W8,X8))</f>
        <v/>
      </c>
      <c r="L8" s="376" t="str">
        <f>UPPER(IF(Intro!$G$21="English",X8,Y8))</f>
        <v/>
      </c>
      <c r="M8" s="6"/>
      <c r="N8" s="5"/>
      <c r="O8" s="66" t="s">
        <v>213</v>
      </c>
      <c r="P8" s="66" t="s">
        <v>214</v>
      </c>
    </row>
    <row r="9" spans="1:18" x14ac:dyDescent="0.3">
      <c r="B9" s="17"/>
      <c r="C9" s="28"/>
      <c r="D9" s="28"/>
      <c r="E9" s="29"/>
      <c r="F9" s="29"/>
      <c r="G9" s="29"/>
      <c r="H9" s="29"/>
      <c r="I9" s="29"/>
      <c r="J9" s="29"/>
      <c r="K9" s="29"/>
      <c r="L9" s="18"/>
      <c r="M9" s="62"/>
    </row>
    <row r="10" spans="1:18" s="30" customFormat="1" x14ac:dyDescent="0.3">
      <c r="A10" s="96"/>
      <c r="B10" s="371" t="str">
        <f>IF(Intro!$G$21="English",O10,P10)</f>
        <v xml:space="preserve">This questionnaire is divided into two parts:
</v>
      </c>
      <c r="C10" s="372"/>
      <c r="D10" s="372"/>
      <c r="E10" s="372"/>
      <c r="F10" s="372"/>
      <c r="G10" s="372"/>
      <c r="H10" s="372"/>
      <c r="I10" s="372"/>
      <c r="J10" s="372"/>
      <c r="K10" s="372"/>
      <c r="L10" s="373"/>
      <c r="O10" s="62" t="s">
        <v>85</v>
      </c>
      <c r="P10" s="62" t="s">
        <v>86</v>
      </c>
      <c r="R10" s="97"/>
    </row>
    <row r="11" spans="1:18" s="30" customFormat="1" x14ac:dyDescent="0.3">
      <c r="A11" s="96"/>
      <c r="B11" s="78"/>
      <c r="C11" s="79"/>
      <c r="D11" s="79"/>
      <c r="E11" s="79"/>
      <c r="F11" s="79"/>
      <c r="G11" s="79"/>
      <c r="H11" s="79"/>
      <c r="I11" s="79"/>
      <c r="J11" s="79"/>
      <c r="K11" s="79"/>
      <c r="L11" s="80"/>
      <c r="O11" s="62"/>
      <c r="P11" s="62"/>
      <c r="R11" s="97"/>
    </row>
    <row r="12" spans="1:18" s="30" customFormat="1" x14ac:dyDescent="0.3">
      <c r="A12" s="96"/>
      <c r="B12" s="371" t="str">
        <f>IF(Intro!$G$21="English",O12,P12)</f>
        <v xml:space="preserve">PART I (Blue Tabs) - Information requested in this part is public. Requests to treat any of this information as confidential must be fully justified in writing and accompanied by a redacted version for the public record.
</v>
      </c>
      <c r="C12" s="372"/>
      <c r="D12" s="372"/>
      <c r="E12" s="372"/>
      <c r="F12" s="372"/>
      <c r="G12" s="372"/>
      <c r="H12" s="372"/>
      <c r="I12" s="372"/>
      <c r="J12" s="372"/>
      <c r="K12" s="372"/>
      <c r="L12" s="373"/>
      <c r="O12" s="62" t="s">
        <v>87</v>
      </c>
      <c r="P12" s="62" t="s">
        <v>88</v>
      </c>
      <c r="R12" s="97"/>
    </row>
    <row r="13" spans="1:18" s="30" customFormat="1" x14ac:dyDescent="0.3">
      <c r="A13" s="96"/>
      <c r="B13" s="371"/>
      <c r="C13" s="372"/>
      <c r="D13" s="372"/>
      <c r="E13" s="372"/>
      <c r="F13" s="372"/>
      <c r="G13" s="372"/>
      <c r="H13" s="372"/>
      <c r="I13" s="372"/>
      <c r="J13" s="372"/>
      <c r="K13" s="372"/>
      <c r="L13" s="373"/>
      <c r="O13" s="62"/>
      <c r="P13" s="62"/>
      <c r="R13" s="97"/>
    </row>
    <row r="14" spans="1:18" s="30" customFormat="1" x14ac:dyDescent="0.3">
      <c r="A14" s="96"/>
      <c r="B14" s="78"/>
      <c r="C14" s="79"/>
      <c r="D14" s="79"/>
      <c r="E14" s="79"/>
      <c r="F14" s="79"/>
      <c r="G14" s="79"/>
      <c r="H14" s="79"/>
      <c r="I14" s="79"/>
      <c r="J14" s="79"/>
      <c r="K14" s="79"/>
      <c r="L14" s="80"/>
      <c r="O14" s="62"/>
      <c r="P14" s="62"/>
      <c r="R14" s="97"/>
    </row>
    <row r="15" spans="1:18" s="30" customFormat="1" x14ac:dyDescent="0.3">
      <c r="A15" s="96"/>
      <c r="B15" s="371"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372"/>
      <c r="D15" s="372"/>
      <c r="E15" s="372"/>
      <c r="F15" s="372"/>
      <c r="G15" s="372"/>
      <c r="H15" s="372"/>
      <c r="I15" s="372"/>
      <c r="J15" s="372"/>
      <c r="K15" s="372"/>
      <c r="L15" s="373"/>
      <c r="O15" s="62" t="s">
        <v>89</v>
      </c>
      <c r="P15" s="62" t="s">
        <v>90</v>
      </c>
      <c r="R15" s="97"/>
    </row>
    <row r="16" spans="1:18" s="30" customFormat="1" ht="26.25" customHeight="1" x14ac:dyDescent="0.3">
      <c r="A16" s="96"/>
      <c r="B16" s="371"/>
      <c r="C16" s="372"/>
      <c r="D16" s="372"/>
      <c r="E16" s="372"/>
      <c r="F16" s="372"/>
      <c r="G16" s="372"/>
      <c r="H16" s="372"/>
      <c r="I16" s="372"/>
      <c r="J16" s="372"/>
      <c r="K16" s="372"/>
      <c r="L16" s="373"/>
      <c r="O16" s="62"/>
      <c r="P16" s="62"/>
      <c r="R16" s="97"/>
    </row>
    <row r="17" spans="1:18" s="30" customFormat="1" x14ac:dyDescent="0.3">
      <c r="A17" s="96"/>
      <c r="B17" s="98"/>
      <c r="C17" s="99"/>
      <c r="D17" s="99"/>
      <c r="E17" s="99"/>
      <c r="F17" s="99"/>
      <c r="G17" s="99"/>
      <c r="H17" s="99"/>
      <c r="I17" s="99"/>
      <c r="J17" s="99"/>
      <c r="K17" s="99"/>
      <c r="L17" s="100"/>
      <c r="O17" s="62"/>
      <c r="P17" s="62"/>
      <c r="R17" s="97"/>
    </row>
    <row r="18" spans="1:18" s="6" customFormat="1" x14ac:dyDescent="0.3">
      <c r="A18" s="4"/>
      <c r="B18" s="15"/>
      <c r="C18" s="15"/>
      <c r="D18" s="15"/>
      <c r="E18" s="3"/>
      <c r="F18" s="3"/>
      <c r="G18" s="3"/>
      <c r="H18" s="3"/>
      <c r="I18" s="3"/>
      <c r="J18" s="3"/>
      <c r="K18" s="3"/>
      <c r="L18" s="3"/>
      <c r="O18" s="16"/>
      <c r="P18" s="26"/>
      <c r="R18" s="21"/>
    </row>
    <row r="19" spans="1:18" s="6" customFormat="1" x14ac:dyDescent="0.3">
      <c r="A19" s="4"/>
      <c r="B19" s="374" t="str">
        <f>IF(Intro!$G$21="English",O19,P19)</f>
        <v>ADDITIONAL PRODUCT INFORMATION</v>
      </c>
      <c r="C19" s="375"/>
      <c r="D19" s="375" t="str">
        <f>UPPER(IF(Intro!$G$21="English",P19,Q19))</f>
        <v>RENSEIGNEMENTS ADDITIONNELS SUR LE PRODUIT</v>
      </c>
      <c r="E19" s="375" t="str">
        <f>UPPER(IF(Intro!$G$21="English",Q19,R19))</f>
        <v/>
      </c>
      <c r="F19" s="375" t="str">
        <f>UPPER(IF(Intro!$G$21="English",R19,S19))</f>
        <v/>
      </c>
      <c r="G19" s="375" t="str">
        <f>UPPER(IF(Intro!$G$21="English",S19,T19))</f>
        <v/>
      </c>
      <c r="H19" s="375" t="str">
        <f>UPPER(IF(Intro!$G$21="English",T19,U19))</f>
        <v/>
      </c>
      <c r="I19" s="375" t="str">
        <f>UPPER(IF(Intro!$G$21="English",U19,V19))</f>
        <v/>
      </c>
      <c r="J19" s="375" t="str">
        <f>UPPER(IF(Intro!$G$21="English",V19,W19))</f>
        <v/>
      </c>
      <c r="K19" s="375" t="str">
        <f>UPPER(IF(Intro!$G$21="English",W19,X19))</f>
        <v/>
      </c>
      <c r="L19" s="376" t="str">
        <f>UPPER(IF(Intro!$G$21="English",X19,Y19))</f>
        <v/>
      </c>
      <c r="O19" s="67" t="s">
        <v>372</v>
      </c>
      <c r="P19" s="67" t="s">
        <v>373</v>
      </c>
      <c r="R19" s="21"/>
    </row>
    <row r="20" spans="1:18" s="6" customFormat="1" x14ac:dyDescent="0.3">
      <c r="A20" s="4"/>
      <c r="B20" s="380"/>
      <c r="C20" s="381"/>
      <c r="D20" s="381"/>
      <c r="E20" s="381"/>
      <c r="F20" s="381"/>
      <c r="G20" s="381"/>
      <c r="H20" s="381"/>
      <c r="I20" s="381"/>
      <c r="J20" s="381"/>
      <c r="K20" s="381"/>
      <c r="L20" s="382"/>
      <c r="O20" s="16"/>
      <c r="P20" s="26"/>
      <c r="R20" s="21"/>
    </row>
    <row r="21" spans="1:18" s="6" customFormat="1" ht="64.5" customHeight="1" x14ac:dyDescent="0.3">
      <c r="A21" s="4"/>
      <c r="B21" s="380" t="str">
        <f>IF(Intro!$G$21="English",O21,P21)</f>
        <v>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v>
      </c>
      <c r="C21" s="381"/>
      <c r="D21" s="381"/>
      <c r="E21" s="381"/>
      <c r="F21" s="381"/>
      <c r="G21" s="381"/>
      <c r="H21" s="381"/>
      <c r="I21" s="381"/>
      <c r="J21" s="381"/>
      <c r="K21" s="381"/>
      <c r="L21" s="382"/>
      <c r="O21" s="16" t="s">
        <v>375</v>
      </c>
      <c r="P21" s="26" t="s">
        <v>378</v>
      </c>
      <c r="R21" s="21"/>
    </row>
    <row r="22" spans="1:18" s="6" customFormat="1" ht="49.5" customHeight="1" x14ac:dyDescent="0.3">
      <c r="A22" s="4"/>
      <c r="B22" s="380" t="str">
        <f>IF(Intro!$G$21="English",O22,P22)</f>
        <v>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v>
      </c>
      <c r="C22" s="381"/>
      <c r="D22" s="381"/>
      <c r="E22" s="381"/>
      <c r="F22" s="381"/>
      <c r="G22" s="381"/>
      <c r="H22" s="381"/>
      <c r="I22" s="381"/>
      <c r="J22" s="381"/>
      <c r="K22" s="381"/>
      <c r="L22" s="382"/>
      <c r="O22" s="16" t="s">
        <v>374</v>
      </c>
      <c r="P22" s="26" t="s">
        <v>379</v>
      </c>
      <c r="R22" s="21"/>
    </row>
    <row r="23" spans="1:18" s="6" customFormat="1" ht="32.25" customHeight="1" x14ac:dyDescent="0.3">
      <c r="A23" s="4"/>
      <c r="B23" s="380" t="str">
        <f>IF(Intro!$G$21="English",O23,P23)</f>
        <v>Some of these gauges and specifications, as well as specific lengths and widths, command a price premium.</v>
      </c>
      <c r="C23" s="381"/>
      <c r="D23" s="381"/>
      <c r="E23" s="381"/>
      <c r="F23" s="381"/>
      <c r="G23" s="381"/>
      <c r="H23" s="381"/>
      <c r="I23" s="381"/>
      <c r="J23" s="381"/>
      <c r="K23" s="381"/>
      <c r="L23" s="382"/>
      <c r="O23" s="16" t="s">
        <v>376</v>
      </c>
      <c r="P23" s="26" t="s">
        <v>380</v>
      </c>
      <c r="R23" s="21"/>
    </row>
    <row r="24" spans="1:18" s="6" customFormat="1" x14ac:dyDescent="0.3">
      <c r="A24" s="4"/>
      <c r="B24" s="469" t="str">
        <f>IF(Intro!$G$21="English",O24,P24)</f>
        <v>Product Use</v>
      </c>
      <c r="C24" s="470"/>
      <c r="D24" s="470"/>
      <c r="E24" s="470"/>
      <c r="F24" s="470"/>
      <c r="G24" s="470"/>
      <c r="H24" s="470"/>
      <c r="I24" s="470"/>
      <c r="J24" s="470"/>
      <c r="K24" s="470"/>
      <c r="L24" s="471"/>
      <c r="O24" s="16" t="s">
        <v>377</v>
      </c>
      <c r="P24" s="26" t="s">
        <v>381</v>
      </c>
      <c r="R24" s="21"/>
    </row>
    <row r="25" spans="1:18" s="6" customFormat="1" ht="38.25" customHeight="1" x14ac:dyDescent="0.3">
      <c r="A25" s="4"/>
      <c r="B25" s="380" t="str">
        <f>IF(Intro!$G$21="English",O25,P25)</f>
        <v>Heavy plate is used in a number of applications, the most common of which are the production of rail cars, oil and gas storage tanks, heavy machinery, agricultural equipment, bridges, industrial buildings, high-rise office towers, ships and barges, and pressure vessels.</v>
      </c>
      <c r="C25" s="381"/>
      <c r="D25" s="381"/>
      <c r="E25" s="381"/>
      <c r="F25" s="381"/>
      <c r="G25" s="381"/>
      <c r="H25" s="381"/>
      <c r="I25" s="381"/>
      <c r="J25" s="381"/>
      <c r="K25" s="381"/>
      <c r="L25" s="382"/>
      <c r="O25" s="16" t="s">
        <v>400</v>
      </c>
      <c r="P25" s="26" t="s">
        <v>401</v>
      </c>
      <c r="R25" s="21"/>
    </row>
    <row r="26" spans="1:18" s="6" customFormat="1" x14ac:dyDescent="0.3">
      <c r="A26" s="4"/>
      <c r="B26" s="98"/>
      <c r="C26" s="99"/>
      <c r="D26" s="99"/>
      <c r="E26" s="99"/>
      <c r="F26" s="99"/>
      <c r="G26" s="99"/>
      <c r="H26" s="99"/>
      <c r="I26" s="99"/>
      <c r="J26" s="99"/>
      <c r="K26" s="99"/>
      <c r="L26" s="100"/>
      <c r="O26" s="16"/>
      <c r="P26" s="26"/>
      <c r="R26" s="21"/>
    </row>
    <row r="27" spans="1:18" s="6" customFormat="1" x14ac:dyDescent="0.3">
      <c r="A27" s="4"/>
      <c r="B27" s="15"/>
      <c r="C27" s="15"/>
      <c r="D27" s="15"/>
      <c r="E27" s="3"/>
      <c r="F27" s="3"/>
      <c r="G27" s="3"/>
      <c r="H27" s="3"/>
      <c r="I27" s="3"/>
      <c r="J27" s="3"/>
      <c r="K27" s="3"/>
      <c r="L27" s="3"/>
      <c r="O27" s="16"/>
      <c r="P27" s="26"/>
      <c r="R27" s="21"/>
    </row>
    <row r="28" spans="1:18" s="2" customFormat="1" x14ac:dyDescent="0.3">
      <c r="A28" s="4"/>
      <c r="B28" s="374" t="str">
        <f>IF(Intro!$G$21="English",O28,P28)</f>
        <v>CUSTOMS TARIFF</v>
      </c>
      <c r="C28" s="375"/>
      <c r="D28" s="375" t="str">
        <f>UPPER(IF(Intro!$G$21="English",P28,Q28))</f>
        <v>TARIF DES DOUANES</v>
      </c>
      <c r="E28" s="375" t="str">
        <f>UPPER(IF(Intro!$G$21="English",Q28,R28))</f>
        <v/>
      </c>
      <c r="F28" s="375" t="str">
        <f>UPPER(IF(Intro!$G$21="English",R28,S28))</f>
        <v/>
      </c>
      <c r="G28" s="375" t="str">
        <f>UPPER(IF(Intro!$G$21="English",S28,T28))</f>
        <v/>
      </c>
      <c r="H28" s="375" t="str">
        <f>UPPER(IF(Intro!$G$21="English",T28,U28))</f>
        <v/>
      </c>
      <c r="I28" s="375" t="str">
        <f>UPPER(IF(Intro!$G$21="English",U28,V28))</f>
        <v/>
      </c>
      <c r="J28" s="375" t="str">
        <f>UPPER(IF(Intro!$G$21="English",V28,W28))</f>
        <v/>
      </c>
      <c r="K28" s="375" t="str">
        <f>UPPER(IF(Intro!$G$21="English",W28,X28))</f>
        <v/>
      </c>
      <c r="L28" s="376" t="str">
        <f>UPPER(IF(Intro!$G$21="English",X28,Y28))</f>
        <v/>
      </c>
      <c r="M28" s="6"/>
      <c r="N28" s="5"/>
      <c r="O28" s="21" t="s">
        <v>45</v>
      </c>
      <c r="P28" s="9" t="s">
        <v>46</v>
      </c>
    </row>
    <row r="29" spans="1:18" x14ac:dyDescent="0.3">
      <c r="B29" s="17"/>
      <c r="C29" s="28"/>
      <c r="D29" s="28"/>
      <c r="E29" s="29"/>
      <c r="F29" s="29"/>
      <c r="G29" s="29"/>
      <c r="H29" s="29"/>
      <c r="I29" s="29"/>
      <c r="J29" s="29"/>
      <c r="K29" s="29"/>
      <c r="L29" s="18"/>
      <c r="M29" s="62"/>
    </row>
    <row r="30" spans="1:18" s="30" customFormat="1" x14ac:dyDescent="0.3">
      <c r="A30" s="96"/>
      <c r="B30" s="380" t="str">
        <f>IF(Intro!$G$21="English",O30,P30)</f>
        <v>The goods are commonly classified in the Customs Tariff under the following Harmonized Commodity Description and Coding System (HS) numbers:</v>
      </c>
      <c r="C30" s="381"/>
      <c r="D30" s="381"/>
      <c r="E30" s="381"/>
      <c r="F30" s="381"/>
      <c r="G30" s="381"/>
      <c r="H30" s="381"/>
      <c r="I30" s="381"/>
      <c r="J30" s="381"/>
      <c r="K30" s="381"/>
      <c r="L30" s="382"/>
      <c r="O30" s="62" t="s">
        <v>330</v>
      </c>
      <c r="P30" s="62" t="s">
        <v>219</v>
      </c>
      <c r="R30" s="97"/>
    </row>
    <row r="31" spans="1:18" x14ac:dyDescent="0.3">
      <c r="B31" s="68"/>
      <c r="C31" s="83"/>
      <c r="D31" s="36"/>
      <c r="E31" s="36"/>
      <c r="F31" s="36"/>
      <c r="G31" s="36"/>
      <c r="H31" s="36"/>
      <c r="I31" s="36"/>
      <c r="J31" s="36"/>
      <c r="K31" s="36"/>
      <c r="L31" s="84"/>
      <c r="M31" s="62"/>
    </row>
    <row r="32" spans="1:18" s="30" customFormat="1" x14ac:dyDescent="0.3">
      <c r="A32" s="96"/>
      <c r="B32" s="380"/>
      <c r="C32" s="400"/>
      <c r="D32" s="483"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484"/>
      <c r="F32" s="484"/>
      <c r="G32" s="484"/>
      <c r="H32" s="484"/>
      <c r="I32" s="484"/>
      <c r="J32" s="485"/>
      <c r="K32" s="83"/>
      <c r="L32" s="84"/>
      <c r="O32" s="62" t="str">
        <f>"Prior to "&amp;Variables!B19&amp;":"</f>
        <v>Prior to Date of change:</v>
      </c>
      <c r="P32" s="62" t="str">
        <f>"Avant le "&amp;Variables!C19&amp;" :"</f>
        <v>Avant le Date of change :</v>
      </c>
      <c r="R32" s="97"/>
    </row>
    <row r="33" spans="1:18" s="30" customFormat="1" x14ac:dyDescent="0.3">
      <c r="A33" s="96"/>
      <c r="B33" s="380"/>
      <c r="C33" s="400"/>
      <c r="D33" s="486"/>
      <c r="E33" s="487"/>
      <c r="F33" s="487"/>
      <c r="G33" s="487"/>
      <c r="H33" s="487"/>
      <c r="I33" s="487"/>
      <c r="J33" s="488"/>
      <c r="K33" s="83"/>
      <c r="L33" s="84"/>
      <c r="O33" s="62"/>
      <c r="P33" s="62"/>
      <c r="R33" s="97"/>
    </row>
    <row r="34" spans="1:18" s="30" customFormat="1" x14ac:dyDescent="0.3">
      <c r="A34" s="96"/>
      <c r="B34" s="380"/>
      <c r="C34" s="400"/>
      <c r="D34" s="486"/>
      <c r="E34" s="487"/>
      <c r="F34" s="487"/>
      <c r="G34" s="487"/>
      <c r="H34" s="487"/>
      <c r="I34" s="487"/>
      <c r="J34" s="488"/>
      <c r="K34" s="252"/>
      <c r="L34" s="253"/>
      <c r="O34" s="62"/>
      <c r="P34" s="62"/>
      <c r="R34" s="97"/>
    </row>
    <row r="35" spans="1:18" s="30" customFormat="1" x14ac:dyDescent="0.3">
      <c r="A35" s="96"/>
      <c r="B35" s="380"/>
      <c r="C35" s="400"/>
      <c r="D35" s="486"/>
      <c r="E35" s="487"/>
      <c r="F35" s="487"/>
      <c r="G35" s="487"/>
      <c r="H35" s="487"/>
      <c r="I35" s="487"/>
      <c r="J35" s="488"/>
      <c r="K35" s="252"/>
      <c r="L35" s="253"/>
      <c r="O35" s="62"/>
      <c r="P35" s="62"/>
      <c r="R35" s="97"/>
    </row>
    <row r="36" spans="1:18" s="30" customFormat="1" x14ac:dyDescent="0.3">
      <c r="A36" s="96"/>
      <c r="B36" s="380"/>
      <c r="C36" s="400"/>
      <c r="D36" s="486"/>
      <c r="E36" s="487"/>
      <c r="F36" s="487"/>
      <c r="G36" s="487"/>
      <c r="H36" s="487"/>
      <c r="I36" s="487"/>
      <c r="J36" s="488"/>
      <c r="K36" s="83"/>
      <c r="L36" s="84"/>
      <c r="P36" s="62"/>
      <c r="R36" s="97"/>
    </row>
    <row r="37" spans="1:18" s="30" customFormat="1" ht="14.4" customHeight="1" x14ac:dyDescent="0.3">
      <c r="A37" s="96"/>
      <c r="B37" s="380"/>
      <c r="C37" s="400"/>
      <c r="D37" s="489"/>
      <c r="E37" s="490"/>
      <c r="F37" s="490"/>
      <c r="G37" s="490"/>
      <c r="H37" s="490"/>
      <c r="I37" s="490"/>
      <c r="J37" s="491"/>
      <c r="K37" s="83"/>
      <c r="L37" s="84"/>
      <c r="O37" s="62"/>
      <c r="P37" s="62"/>
      <c r="R37" s="97"/>
    </row>
    <row r="38" spans="1:18" x14ac:dyDescent="0.3">
      <c r="B38" s="68"/>
      <c r="C38" s="83"/>
      <c r="D38" s="36"/>
      <c r="E38" s="36"/>
      <c r="F38" s="36"/>
      <c r="G38" s="36"/>
      <c r="H38" s="36"/>
      <c r="I38" s="36"/>
      <c r="J38" s="36"/>
      <c r="K38" s="36"/>
      <c r="L38" s="84"/>
      <c r="M38" s="62"/>
    </row>
    <row r="39" spans="1:18" s="207" customFormat="1" x14ac:dyDescent="0.3">
      <c r="A39" s="129"/>
      <c r="B39" s="380" t="str">
        <f>IF(Intro!$G$21="English",O39,P39)</f>
        <v>These tariff classification numbers may include other products than the goods, and the goods may also fall under additional tariff classification numbers.</v>
      </c>
      <c r="C39" s="381"/>
      <c r="D39" s="381"/>
      <c r="E39" s="381"/>
      <c r="F39" s="381"/>
      <c r="G39" s="381"/>
      <c r="H39" s="381"/>
      <c r="I39" s="381"/>
      <c r="J39" s="381"/>
      <c r="K39" s="381"/>
      <c r="L39" s="382"/>
      <c r="O39" s="62" t="s">
        <v>337</v>
      </c>
      <c r="P39" s="62" t="s">
        <v>338</v>
      </c>
    </row>
    <row r="40" spans="1:18" s="30" customFormat="1" x14ac:dyDescent="0.3">
      <c r="A40" s="96"/>
      <c r="B40" s="98"/>
      <c r="C40" s="99"/>
      <c r="D40" s="99"/>
      <c r="E40" s="99"/>
      <c r="F40" s="99"/>
      <c r="G40" s="99"/>
      <c r="H40" s="99"/>
      <c r="I40" s="99"/>
      <c r="J40" s="99"/>
      <c r="K40" s="99"/>
      <c r="L40" s="100"/>
      <c r="O40" s="62"/>
      <c r="P40" s="62"/>
      <c r="R40" s="97"/>
    </row>
    <row r="41" spans="1:18" s="6" customFormat="1" x14ac:dyDescent="0.3">
      <c r="A41" s="4"/>
      <c r="B41" s="15"/>
      <c r="C41" s="15"/>
      <c r="D41" s="15"/>
      <c r="E41" s="3"/>
      <c r="F41" s="3"/>
      <c r="G41" s="3"/>
      <c r="H41" s="3"/>
      <c r="I41" s="3"/>
      <c r="J41" s="3"/>
      <c r="K41" s="3"/>
      <c r="L41" s="3"/>
      <c r="O41" s="16"/>
      <c r="P41" s="26"/>
      <c r="R41" s="21"/>
    </row>
    <row r="42" spans="1:18" s="2" customFormat="1" x14ac:dyDescent="0.3">
      <c r="A42" s="4"/>
      <c r="B42" s="374" t="str">
        <f>IF(Intro!$G$21="English",O42,P42)</f>
        <v>GLOSSARY</v>
      </c>
      <c r="C42" s="375"/>
      <c r="D42" s="375" t="s">
        <v>145</v>
      </c>
      <c r="E42" s="375" t="s">
        <v>146</v>
      </c>
      <c r="F42" s="375" t="s">
        <v>146</v>
      </c>
      <c r="G42" s="375" t="s">
        <v>146</v>
      </c>
      <c r="H42" s="375" t="s">
        <v>146</v>
      </c>
      <c r="I42" s="375" t="s">
        <v>146</v>
      </c>
      <c r="J42" s="375" t="s">
        <v>146</v>
      </c>
      <c r="K42" s="375" t="s">
        <v>146</v>
      </c>
      <c r="L42" s="376" t="s">
        <v>146</v>
      </c>
      <c r="M42" s="6"/>
      <c r="N42" s="5"/>
      <c r="O42" s="67" t="s">
        <v>218</v>
      </c>
      <c r="P42" s="67" t="s">
        <v>145</v>
      </c>
    </row>
    <row r="43" spans="1:18" s="2" customFormat="1" x14ac:dyDescent="0.3">
      <c r="A43" s="4"/>
      <c r="B43" s="472" t="str">
        <f>IF(Intro!$G$21="English",O43,P43)</f>
        <v>Delivery costs</v>
      </c>
      <c r="C43" s="473"/>
      <c r="D43" s="494" t="str">
        <f>IF(Intro!$G$21="English",O44,P44)</f>
        <v>The costs of freight, handling, and insurance to your Canadian warehouse and, where applicable, all import costs such as customs and other duties (including anti-dumping and countervailing duties), brokerage fees and surcharges.</v>
      </c>
      <c r="E43" s="494"/>
      <c r="F43" s="494"/>
      <c r="G43" s="494"/>
      <c r="H43" s="494"/>
      <c r="I43" s="494"/>
      <c r="J43" s="494"/>
      <c r="K43" s="494"/>
      <c r="L43" s="495"/>
      <c r="M43" s="6"/>
      <c r="N43" s="5"/>
      <c r="O43" s="62" t="s">
        <v>315</v>
      </c>
      <c r="P43" s="62" t="s">
        <v>316</v>
      </c>
    </row>
    <row r="44" spans="1:18" s="2" customFormat="1" x14ac:dyDescent="0.3">
      <c r="A44" s="4"/>
      <c r="B44" s="472"/>
      <c r="C44" s="473"/>
      <c r="D44" s="494"/>
      <c r="E44" s="494"/>
      <c r="F44" s="494"/>
      <c r="G44" s="494"/>
      <c r="H44" s="494"/>
      <c r="I44" s="494"/>
      <c r="J44" s="494"/>
      <c r="K44" s="494"/>
      <c r="L44" s="495"/>
      <c r="M44" s="6"/>
      <c r="N44" s="5"/>
      <c r="O44" s="62" t="s">
        <v>318</v>
      </c>
      <c r="P44" s="9" t="s">
        <v>319</v>
      </c>
    </row>
    <row r="45" spans="1:18" s="2" customFormat="1" x14ac:dyDescent="0.3">
      <c r="A45" s="4"/>
      <c r="B45" s="492"/>
      <c r="C45" s="493"/>
      <c r="D45" s="496"/>
      <c r="E45" s="496"/>
      <c r="F45" s="496"/>
      <c r="G45" s="496"/>
      <c r="H45" s="496"/>
      <c r="I45" s="496"/>
      <c r="J45" s="496"/>
      <c r="K45" s="496"/>
      <c r="L45" s="497"/>
      <c r="M45" s="6"/>
      <c r="N45" s="5"/>
      <c r="O45" s="67"/>
      <c r="P45" s="67"/>
    </row>
    <row r="46" spans="1:18" s="30" customFormat="1" x14ac:dyDescent="0.3">
      <c r="A46" s="96"/>
      <c r="B46" s="472" t="str">
        <f>IF(Intro!$G$21="English",O46,P46)</f>
        <v>Net delivered purchase value (laid-in cost)</v>
      </c>
      <c r="C46" s="473"/>
      <c r="D46" s="494" t="str">
        <f>IF(Intro!$G$21="English",O47,P47)</f>
        <v>The value of your purchases net of all discounts (cash, quantity or deferred), allowances, taxes, rebates and incentives, whether or not shown on the invoice. It includes delivery costs (freight, handling, and insurance) to your Canadian warehouse and, where applicable, all import costs such as customs and other duties (including anti-dumping and countervailing duties), brokerage fees and surcharges.</v>
      </c>
      <c r="E46" s="494"/>
      <c r="F46" s="494"/>
      <c r="G46" s="494"/>
      <c r="H46" s="494"/>
      <c r="I46" s="494"/>
      <c r="J46" s="494"/>
      <c r="K46" s="494"/>
      <c r="L46" s="495"/>
      <c r="O46" s="62" t="s">
        <v>141</v>
      </c>
      <c r="P46" s="62" t="s">
        <v>293</v>
      </c>
      <c r="Q46" s="62"/>
      <c r="R46" s="9"/>
    </row>
    <row r="47" spans="1:18" s="30" customFormat="1" x14ac:dyDescent="0.3">
      <c r="A47" s="96"/>
      <c r="B47" s="472"/>
      <c r="C47" s="473"/>
      <c r="D47" s="494"/>
      <c r="E47" s="494"/>
      <c r="F47" s="494"/>
      <c r="G47" s="494"/>
      <c r="H47" s="494"/>
      <c r="I47" s="494"/>
      <c r="J47" s="494"/>
      <c r="K47" s="494"/>
      <c r="L47" s="495"/>
      <c r="O47" s="62" t="s">
        <v>226</v>
      </c>
      <c r="P47" s="9" t="s">
        <v>227</v>
      </c>
      <c r="Q47" s="62"/>
      <c r="R47" s="9"/>
    </row>
    <row r="48" spans="1:18" s="30" customFormat="1" x14ac:dyDescent="0.3">
      <c r="A48" s="96"/>
      <c r="B48" s="472"/>
      <c r="C48" s="473"/>
      <c r="D48" s="494"/>
      <c r="E48" s="494"/>
      <c r="F48" s="494"/>
      <c r="G48" s="494"/>
      <c r="H48" s="494"/>
      <c r="I48" s="494"/>
      <c r="J48" s="494"/>
      <c r="K48" s="494"/>
      <c r="L48" s="495"/>
      <c r="O48" s="62"/>
      <c r="P48" s="9"/>
      <c r="Q48" s="62"/>
      <c r="R48" s="9"/>
    </row>
    <row r="49" spans="1:18" s="30" customFormat="1" x14ac:dyDescent="0.3">
      <c r="A49" s="96"/>
      <c r="B49" s="472"/>
      <c r="C49" s="473"/>
      <c r="D49" s="494"/>
      <c r="E49" s="494"/>
      <c r="F49" s="494"/>
      <c r="G49" s="494"/>
      <c r="H49" s="494"/>
      <c r="I49" s="494"/>
      <c r="J49" s="494"/>
      <c r="K49" s="494"/>
      <c r="L49" s="495"/>
      <c r="O49" s="62"/>
      <c r="P49" s="62"/>
      <c r="Q49" s="62"/>
      <c r="R49" s="9"/>
    </row>
    <row r="50" spans="1:18" s="30" customFormat="1" x14ac:dyDescent="0.3">
      <c r="A50" s="96"/>
      <c r="B50" s="472"/>
      <c r="C50" s="473"/>
      <c r="D50" s="494"/>
      <c r="E50" s="494"/>
      <c r="F50" s="494"/>
      <c r="G50" s="494"/>
      <c r="H50" s="494"/>
      <c r="I50" s="494"/>
      <c r="J50" s="494"/>
      <c r="K50" s="494"/>
      <c r="L50" s="495"/>
      <c r="O50" s="62"/>
      <c r="P50" s="62"/>
      <c r="Q50" s="62"/>
      <c r="R50" s="9"/>
    </row>
    <row r="51" spans="1:18" s="30" customFormat="1" x14ac:dyDescent="0.3">
      <c r="A51" s="96"/>
      <c r="B51" s="472" t="str">
        <f>IF(Intro!$G$21="English",O51,P51)</f>
        <v>Net delivered selling value</v>
      </c>
      <c r="C51" s="473"/>
      <c r="D51" s="494" t="str">
        <f>IF(Intro!$G$21="English",O52,P52)</f>
        <v>The value of your sales net of all discounts (cash, quantity or deferred), allowances, taxes, rebates and incentives, whether or not shown on the invoice. It includes all delivery costs.</v>
      </c>
      <c r="E51" s="494"/>
      <c r="F51" s="494"/>
      <c r="G51" s="494"/>
      <c r="H51" s="494"/>
      <c r="I51" s="494"/>
      <c r="J51" s="494"/>
      <c r="K51" s="494"/>
      <c r="L51" s="495"/>
      <c r="O51" s="62" t="s">
        <v>139</v>
      </c>
      <c r="P51" s="62" t="s">
        <v>140</v>
      </c>
      <c r="Q51" s="62"/>
      <c r="R51" s="9"/>
    </row>
    <row r="52" spans="1:18" s="30" customFormat="1" x14ac:dyDescent="0.3">
      <c r="A52" s="96"/>
      <c r="B52" s="472"/>
      <c r="C52" s="473"/>
      <c r="D52" s="494"/>
      <c r="E52" s="494"/>
      <c r="F52" s="494"/>
      <c r="G52" s="494"/>
      <c r="H52" s="494"/>
      <c r="I52" s="494"/>
      <c r="J52" s="494"/>
      <c r="K52" s="494"/>
      <c r="L52" s="495"/>
      <c r="O52" s="62" t="s">
        <v>317</v>
      </c>
      <c r="P52" s="9" t="s">
        <v>225</v>
      </c>
      <c r="Q52" s="62"/>
      <c r="R52" s="9"/>
    </row>
    <row r="53" spans="1:18" x14ac:dyDescent="0.3">
      <c r="B53" s="492"/>
      <c r="C53" s="493"/>
      <c r="D53" s="496"/>
      <c r="E53" s="496"/>
      <c r="F53" s="496"/>
      <c r="G53" s="496"/>
      <c r="H53" s="496"/>
      <c r="I53" s="496"/>
      <c r="J53" s="496"/>
      <c r="K53" s="496"/>
      <c r="L53" s="497"/>
    </row>
    <row r="54" spans="1:18" s="30" customFormat="1" x14ac:dyDescent="0.3">
      <c r="A54" s="96"/>
      <c r="B54" s="472" t="str">
        <f>IF(Intro!$G$21="English",O54,P54)</f>
        <v>Related firms</v>
      </c>
      <c r="C54" s="473"/>
      <c r="D54" s="478" t="str">
        <f>IF(Intro!$G$21="English",O55,P55)</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4" s="478"/>
      <c r="F54" s="478"/>
      <c r="G54" s="478"/>
      <c r="H54" s="478"/>
      <c r="I54" s="478"/>
      <c r="J54" s="478"/>
      <c r="K54" s="478"/>
      <c r="L54" s="479"/>
      <c r="O54" s="62" t="s">
        <v>250</v>
      </c>
      <c r="P54" s="62" t="s">
        <v>253</v>
      </c>
      <c r="Q54" s="62"/>
      <c r="R54" s="9"/>
    </row>
    <row r="55" spans="1:18" s="30" customFormat="1" x14ac:dyDescent="0.3">
      <c r="A55" s="96"/>
      <c r="B55" s="474"/>
      <c r="C55" s="475"/>
      <c r="D55" s="421"/>
      <c r="E55" s="421"/>
      <c r="F55" s="421"/>
      <c r="G55" s="421"/>
      <c r="H55" s="421"/>
      <c r="I55" s="421"/>
      <c r="J55" s="421"/>
      <c r="K55" s="421"/>
      <c r="L55" s="480"/>
      <c r="O55" s="62" t="s">
        <v>216</v>
      </c>
      <c r="P55" s="62" t="s">
        <v>217</v>
      </c>
      <c r="Q55" s="62"/>
      <c r="R55" s="9"/>
    </row>
    <row r="56" spans="1:18" s="30" customFormat="1" x14ac:dyDescent="0.3">
      <c r="A56" s="96"/>
      <c r="B56" s="472"/>
      <c r="C56" s="473"/>
      <c r="D56" s="478"/>
      <c r="E56" s="478"/>
      <c r="F56" s="478"/>
      <c r="G56" s="478"/>
      <c r="H56" s="478"/>
      <c r="I56" s="478"/>
      <c r="J56" s="478"/>
      <c r="K56" s="478"/>
      <c r="L56" s="479"/>
      <c r="O56" s="62"/>
      <c r="P56" s="62"/>
      <c r="Q56" s="62"/>
      <c r="R56" s="9"/>
    </row>
    <row r="57" spans="1:18" s="30" customFormat="1" x14ac:dyDescent="0.3">
      <c r="A57" s="96"/>
      <c r="B57" s="476"/>
      <c r="C57" s="477"/>
      <c r="D57" s="481"/>
      <c r="E57" s="481"/>
      <c r="F57" s="481"/>
      <c r="G57" s="481"/>
      <c r="H57" s="481"/>
      <c r="I57" s="481"/>
      <c r="J57" s="481"/>
      <c r="K57" s="481"/>
      <c r="L57" s="482"/>
      <c r="O57" s="62"/>
      <c r="P57" s="62"/>
      <c r="Q57" s="62"/>
      <c r="R57" s="9"/>
    </row>
  </sheetData>
  <sheetProtection algorithmName="SHA-512" hashValue="m3fejKp/XOlDPqli6ODJTp96uNbj6VTsb+SF77C4RNep0qrl9c/UUrM/MtBP34R/6rk2w9Ns/flg4/ZvSKOFnA==" saltValue="p2wNnlL9UThomSics2rHCQ==" spinCount="100000" sheet="1" objects="1" scenarios="1" selectLockedCells="1"/>
  <mergeCells count="28">
    <mergeCell ref="B28:L28"/>
    <mergeCell ref="B30:L30"/>
    <mergeCell ref="B43:C45"/>
    <mergeCell ref="D43:L45"/>
    <mergeCell ref="B39:L39"/>
    <mergeCell ref="B54:C57"/>
    <mergeCell ref="D54:L57"/>
    <mergeCell ref="D32:J37"/>
    <mergeCell ref="B32:C37"/>
    <mergeCell ref="B51:C53"/>
    <mergeCell ref="D51:L53"/>
    <mergeCell ref="B42:L42"/>
    <mergeCell ref="B46:C50"/>
    <mergeCell ref="D46:L50"/>
    <mergeCell ref="B4:L4"/>
    <mergeCell ref="B5:L5"/>
    <mergeCell ref="B6:L6"/>
    <mergeCell ref="B22:L22"/>
    <mergeCell ref="B23:L23"/>
    <mergeCell ref="B24:L24"/>
    <mergeCell ref="B25:L25"/>
    <mergeCell ref="B8:L8"/>
    <mergeCell ref="B10:L10"/>
    <mergeCell ref="B12:L13"/>
    <mergeCell ref="B15:L16"/>
    <mergeCell ref="B19:L19"/>
    <mergeCell ref="B20:L20"/>
    <mergeCell ref="B21:L21"/>
  </mergeCells>
  <printOptions horizontalCentered="1"/>
  <pageMargins left="0.25" right="0.25" top="0.75" bottom="0.75" header="0.3" footer="0.3"/>
  <pageSetup scale="63" fitToHeight="0" orientation="portrait"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5">
    <tabColor rgb="FF00B0F0"/>
    <pageSetUpPr fitToPage="1"/>
  </sheetPr>
  <dimension ref="A1:U409"/>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7" width="18.109375" style="62" customWidth="1"/>
    <col min="18" max="19" width="9.44140625" style="62" customWidth="1"/>
    <col min="20" max="16384" width="9.44140625" style="62"/>
  </cols>
  <sheetData>
    <row r="1" spans="1:21" x14ac:dyDescent="0.3">
      <c r="O1" s="62" t="s">
        <v>312</v>
      </c>
      <c r="P1" s="62" t="s">
        <v>312</v>
      </c>
      <c r="Q1" s="10"/>
    </row>
    <row r="2" spans="1:21" x14ac:dyDescent="0.3">
      <c r="B2" s="11" t="s">
        <v>44</v>
      </c>
      <c r="C2" s="11"/>
      <c r="O2" s="160" t="s">
        <v>68</v>
      </c>
      <c r="P2" s="160" t="s">
        <v>81</v>
      </c>
    </row>
    <row r="3" spans="1:21" x14ac:dyDescent="0.3">
      <c r="B3" s="13"/>
      <c r="C3" s="13"/>
      <c r="O3" s="12"/>
      <c r="P3" s="12"/>
    </row>
    <row r="4" spans="1:21" s="2" customFormat="1" x14ac:dyDescent="0.3">
      <c r="A4" s="4"/>
      <c r="B4" s="540" t="str">
        <f>Info!B4</f>
        <v>IMPORTERS' QUESTIONNAIRE</v>
      </c>
      <c r="C4" s="540"/>
      <c r="D4" s="540"/>
      <c r="E4" s="540"/>
      <c r="F4" s="540"/>
      <c r="G4" s="540"/>
      <c r="H4" s="540"/>
      <c r="I4" s="540"/>
      <c r="J4" s="540"/>
      <c r="K4" s="540"/>
      <c r="L4" s="540"/>
      <c r="M4" s="5"/>
      <c r="N4" s="5"/>
      <c r="O4" s="14"/>
      <c r="P4" s="14"/>
    </row>
    <row r="5" spans="1:21" s="2" customFormat="1" x14ac:dyDescent="0.3">
      <c r="A5" s="4"/>
      <c r="B5" s="540" t="str">
        <f>Info!B5</f>
        <v>RR-2025-007</v>
      </c>
      <c r="C5" s="540"/>
      <c r="D5" s="540"/>
      <c r="E5" s="540"/>
      <c r="F5" s="540"/>
      <c r="G5" s="540"/>
      <c r="H5" s="540"/>
      <c r="I5" s="540"/>
      <c r="J5" s="540"/>
      <c r="K5" s="540"/>
      <c r="L5" s="540"/>
      <c r="M5" s="5"/>
      <c r="N5" s="5"/>
      <c r="O5" s="14"/>
      <c r="P5" s="14"/>
    </row>
    <row r="6" spans="1:21" s="6" customFormat="1" x14ac:dyDescent="0.3">
      <c r="A6" s="4"/>
      <c r="B6" s="540" t="str">
        <f>Info!B6</f>
        <v>HEAVY PLATE</v>
      </c>
      <c r="C6" s="540"/>
      <c r="D6" s="540"/>
      <c r="E6" s="540"/>
      <c r="F6" s="540"/>
      <c r="G6" s="540"/>
      <c r="H6" s="540"/>
      <c r="I6" s="540"/>
      <c r="J6" s="540"/>
      <c r="K6" s="540"/>
      <c r="L6" s="540"/>
      <c r="M6" s="21"/>
      <c r="N6" s="21"/>
      <c r="O6" s="16"/>
      <c r="P6" s="16"/>
    </row>
    <row r="7" spans="1:21" s="6" customFormat="1" x14ac:dyDescent="0.3">
      <c r="A7" s="4"/>
      <c r="B7" s="20"/>
      <c r="C7" s="20"/>
      <c r="D7" s="20"/>
      <c r="E7" s="20"/>
      <c r="F7" s="20"/>
      <c r="G7" s="20"/>
      <c r="H7" s="20"/>
      <c r="I7" s="20"/>
      <c r="J7" s="20"/>
      <c r="K7" s="20"/>
      <c r="L7" s="20"/>
      <c r="M7" s="21"/>
      <c r="N7" s="21"/>
      <c r="O7" s="22"/>
    </row>
    <row r="8" spans="1:21" s="6" customFormat="1" x14ac:dyDescent="0.3">
      <c r="A8" s="4"/>
      <c r="B8" s="541" t="str">
        <f>IF(Intro!$G$21="English",O8,P8)</f>
        <v>The following questions refer to the goods as defined in the product description on the Intro tab.</v>
      </c>
      <c r="C8" s="541"/>
      <c r="D8" s="541"/>
      <c r="E8" s="541"/>
      <c r="F8" s="541"/>
      <c r="G8" s="541"/>
      <c r="H8" s="541"/>
      <c r="I8" s="541"/>
      <c r="J8" s="541"/>
      <c r="K8" s="541"/>
      <c r="L8" s="541"/>
      <c r="M8" s="21"/>
      <c r="N8" s="21"/>
      <c r="O8" s="16" t="s">
        <v>228</v>
      </c>
      <c r="P8" s="16" t="s">
        <v>229</v>
      </c>
    </row>
    <row r="9" spans="1:21" s="6" customFormat="1" x14ac:dyDescent="0.3">
      <c r="A9" s="4"/>
      <c r="B9" s="541" t="str">
        <f>IF(Intro!$G$21="English",O9,P9)</f>
        <v xml:space="preserve">Product information and a glossary of terms can be found in the Info tab.
</v>
      </c>
      <c r="C9" s="541"/>
      <c r="D9" s="541"/>
      <c r="E9" s="541"/>
      <c r="F9" s="541"/>
      <c r="G9" s="541"/>
      <c r="H9" s="541"/>
      <c r="I9" s="541"/>
      <c r="J9" s="541"/>
      <c r="K9" s="541"/>
      <c r="L9" s="541"/>
      <c r="M9" s="21"/>
      <c r="N9" s="21"/>
      <c r="O9" s="16" t="s">
        <v>91</v>
      </c>
      <c r="P9" s="6" t="s">
        <v>92</v>
      </c>
    </row>
    <row r="10" spans="1:21" s="6" customFormat="1" x14ac:dyDescent="0.3">
      <c r="A10" s="4"/>
      <c r="B10" s="541" t="str">
        <f>IF(Intro!$G$21="English",O10,P10)</f>
        <v xml:space="preserve">Use the AddPub tab if more space is needed.
</v>
      </c>
      <c r="C10" s="541"/>
      <c r="D10" s="541"/>
      <c r="E10" s="541"/>
      <c r="F10" s="541"/>
      <c r="G10" s="541"/>
      <c r="H10" s="541"/>
      <c r="I10" s="541"/>
      <c r="J10" s="541"/>
      <c r="K10" s="541"/>
      <c r="L10" s="541"/>
      <c r="M10" s="21"/>
      <c r="N10" s="21"/>
      <c r="O10" s="16" t="s">
        <v>93</v>
      </c>
      <c r="P10" s="16" t="s">
        <v>94</v>
      </c>
    </row>
    <row r="11" spans="1:21" s="6" customFormat="1" x14ac:dyDescent="0.3">
      <c r="A11" s="4"/>
      <c r="B11" s="15"/>
      <c r="C11" s="15"/>
      <c r="D11" s="3"/>
      <c r="E11" s="3"/>
      <c r="F11" s="3"/>
      <c r="G11" s="3"/>
      <c r="H11" s="3"/>
      <c r="I11" s="3"/>
      <c r="J11" s="3"/>
      <c r="K11" s="3"/>
      <c r="L11" s="3"/>
      <c r="O11" s="16"/>
      <c r="P11" s="16"/>
    </row>
    <row r="12" spans="1:21" x14ac:dyDescent="0.3">
      <c r="B12" s="374" t="str">
        <f>IF(Intro!$G$21="English",O12,P12)</f>
        <v>GENERAL FIRM INFORMATION</v>
      </c>
      <c r="C12" s="375"/>
      <c r="D12" s="375"/>
      <c r="E12" s="375"/>
      <c r="F12" s="375"/>
      <c r="G12" s="375"/>
      <c r="H12" s="375"/>
      <c r="I12" s="375"/>
      <c r="J12" s="375"/>
      <c r="K12" s="375"/>
      <c r="L12" s="376"/>
      <c r="M12" s="30"/>
      <c r="O12" s="67" t="s">
        <v>230</v>
      </c>
      <c r="P12" s="67" t="s">
        <v>231</v>
      </c>
    </row>
    <row r="13" spans="1:21" x14ac:dyDescent="0.3">
      <c r="B13" s="537" t="s">
        <v>12</v>
      </c>
      <c r="C13" s="538"/>
      <c r="D13" s="538"/>
      <c r="E13" s="538"/>
      <c r="F13" s="538"/>
      <c r="G13" s="538"/>
      <c r="H13" s="538"/>
      <c r="I13" s="538"/>
      <c r="J13" s="538"/>
      <c r="K13" s="538"/>
      <c r="L13" s="539"/>
      <c r="M13" s="62"/>
      <c r="O13" s="74" t="s">
        <v>117</v>
      </c>
      <c r="P13" s="74" t="s">
        <v>156</v>
      </c>
    </row>
    <row r="14" spans="1:21" s="30" customFormat="1" x14ac:dyDescent="0.3">
      <c r="A14" s="96"/>
      <c r="B14" s="127"/>
      <c r="C14" s="204"/>
      <c r="D14" s="204"/>
      <c r="E14" s="204"/>
      <c r="F14" s="204"/>
      <c r="G14" s="204"/>
      <c r="H14" s="204"/>
      <c r="I14" s="204"/>
      <c r="J14" s="204"/>
      <c r="K14" s="204"/>
      <c r="L14" s="124"/>
      <c r="Q14" s="62"/>
      <c r="R14" s="62"/>
      <c r="S14" s="62"/>
      <c r="T14" s="62"/>
      <c r="U14" s="62"/>
    </row>
    <row r="15" spans="1:21" s="30" customFormat="1" x14ac:dyDescent="0.3">
      <c r="A15" s="96"/>
      <c r="B15" s="544" t="str">
        <f>IF(Intro!$G$21="English",O15,P15)</f>
        <v>Select your firm's primary activities with respect to the imports of the goods between January 1, 2023 and March 31, 2026 (select only one response):</v>
      </c>
      <c r="C15" s="545"/>
      <c r="D15" s="545"/>
      <c r="E15" s="545"/>
      <c r="F15" s="545"/>
      <c r="G15" s="545"/>
      <c r="H15" s="545"/>
      <c r="I15" s="545"/>
      <c r="J15" s="545"/>
      <c r="K15" s="545"/>
      <c r="L15" s="464"/>
      <c r="O15" s="30" t="str">
        <f>"Select your firm's primary activities with respect to the imports of the goods between January 1, "&amp;Variables!B6&amp;" and "&amp;Variables!B7&amp;", "&amp;Variables!B8&amp;" (select only one response):"</f>
        <v>Select your firm's primary activities with respect to the imports of the goods between January 1, 2023 and March 31, 2026 (select only one response):</v>
      </c>
      <c r="P15" s="30" t="str">
        <f>"Sélectionnez l'activité principale de votre entreprise concernant les importations des marchandises entre le 1er janvier "&amp;Variables!C6&amp;" et le "&amp;Variables!C7&amp;" "&amp;Variables!C8&amp;" (sélectionnez une seule réponse) :"</f>
        <v>Sélectionnez l'activité principale de votre entreprise concernant les importations des marchandises entre le 1er janvier 2023 et le 31 mars 2026 (sélectionnez une seule réponse) :</v>
      </c>
      <c r="Q15" s="62"/>
      <c r="R15" s="62"/>
      <c r="S15" s="62"/>
      <c r="T15" s="62"/>
      <c r="U15" s="62"/>
    </row>
    <row r="16" spans="1:21" s="30" customFormat="1" ht="14.1" customHeight="1" x14ac:dyDescent="0.3">
      <c r="A16" s="96"/>
      <c r="B16" s="70"/>
      <c r="C16" s="201"/>
      <c r="D16" s="201"/>
      <c r="E16" s="201"/>
      <c r="F16" s="201"/>
      <c r="G16" s="201"/>
      <c r="H16" s="201"/>
      <c r="I16" s="201"/>
      <c r="J16" s="201"/>
      <c r="K16" s="201"/>
      <c r="L16" s="202"/>
      <c r="P16" s="205"/>
      <c r="R16" s="62"/>
      <c r="S16" s="62"/>
      <c r="T16" s="62"/>
      <c r="U16" s="62"/>
    </row>
    <row r="17" spans="1:21" s="30" customFormat="1" ht="14.25" customHeight="1" x14ac:dyDescent="0.3">
      <c r="A17" s="96"/>
      <c r="B17" s="507" t="str">
        <f>IF(Intro!$G$21="English",O17,P17)</f>
        <v>Your firm sold the goods, with or without further processing, to other businesses (i.e. your firm is a service centre/distributor).</v>
      </c>
      <c r="C17" s="508"/>
      <c r="D17" s="508"/>
      <c r="E17" s="508"/>
      <c r="F17" s="508"/>
      <c r="G17" s="508"/>
      <c r="H17" s="508"/>
      <c r="I17" s="508"/>
      <c r="J17" s="509"/>
      <c r="K17" s="458"/>
      <c r="L17" s="202"/>
      <c r="O17" s="205" t="s">
        <v>422</v>
      </c>
      <c r="P17" s="205" t="s">
        <v>423</v>
      </c>
      <c r="R17" s="62"/>
      <c r="S17" s="62"/>
      <c r="T17" s="62"/>
      <c r="U17" s="62"/>
    </row>
    <row r="18" spans="1:21" s="30" customFormat="1" x14ac:dyDescent="0.3">
      <c r="A18" s="96"/>
      <c r="B18" s="510"/>
      <c r="C18" s="511"/>
      <c r="D18" s="511"/>
      <c r="E18" s="511"/>
      <c r="F18" s="511"/>
      <c r="G18" s="511"/>
      <c r="H18" s="511"/>
      <c r="I18" s="511"/>
      <c r="J18" s="512"/>
      <c r="K18" s="459"/>
      <c r="L18" s="203"/>
      <c r="O18" s="205"/>
      <c r="P18" s="205"/>
      <c r="R18" s="62"/>
      <c r="S18" s="62"/>
      <c r="T18" s="62"/>
      <c r="U18" s="62"/>
    </row>
    <row r="19" spans="1:21" s="30" customFormat="1" x14ac:dyDescent="0.3">
      <c r="A19" s="96"/>
      <c r="B19" s="542" t="str">
        <f>IF(Intro!$G$21="English",O19,P19)</f>
        <v xml:space="preserve">Your firm sold the goods, without modification, to other businesses (i.e. your firm is a distributor of the goods). </v>
      </c>
      <c r="C19" s="543"/>
      <c r="D19" s="543"/>
      <c r="E19" s="543"/>
      <c r="F19" s="543"/>
      <c r="G19" s="543"/>
      <c r="H19" s="543"/>
      <c r="I19" s="543"/>
      <c r="J19" s="543"/>
      <c r="K19" s="151"/>
      <c r="L19" s="203"/>
      <c r="O19" s="205" t="s">
        <v>424</v>
      </c>
      <c r="P19" s="205" t="s">
        <v>429</v>
      </c>
      <c r="R19" s="62"/>
      <c r="S19" s="62"/>
      <c r="T19" s="62"/>
      <c r="U19" s="62"/>
    </row>
    <row r="20" spans="1:21" s="30" customFormat="1" ht="14.25" customHeight="1" x14ac:dyDescent="0.3">
      <c r="A20" s="96"/>
      <c r="B20" s="542" t="str">
        <f>IF(Intro!$G$21="English",O20,P20)</f>
        <v>Your firm sold the goods to other businesses (i.e. your firm is a broker or trader).</v>
      </c>
      <c r="C20" s="543"/>
      <c r="D20" s="543"/>
      <c r="E20" s="543"/>
      <c r="F20" s="543"/>
      <c r="G20" s="543"/>
      <c r="H20" s="543"/>
      <c r="I20" s="543"/>
      <c r="J20" s="543"/>
      <c r="K20" s="238"/>
      <c r="L20" s="203"/>
      <c r="O20" s="205" t="s">
        <v>438</v>
      </c>
      <c r="P20" s="205" t="s">
        <v>439</v>
      </c>
      <c r="R20" s="62"/>
      <c r="S20" s="62"/>
      <c r="T20" s="62"/>
      <c r="U20" s="62"/>
    </row>
    <row r="21" spans="1:21" ht="14.1" customHeight="1" x14ac:dyDescent="0.3">
      <c r="B21" s="546" t="str">
        <f>IF(Intro!$G$21="English",O21,P21)</f>
        <v>Your firm used the goods in the production of a different product which you then sold (i.e. your firm is an end user of the goods).</v>
      </c>
      <c r="C21" s="547"/>
      <c r="D21" s="547"/>
      <c r="E21" s="547"/>
      <c r="F21" s="547"/>
      <c r="G21" s="547"/>
      <c r="H21" s="547"/>
      <c r="I21" s="547"/>
      <c r="J21" s="548"/>
      <c r="K21" s="458"/>
      <c r="L21" s="202"/>
      <c r="M21" s="62"/>
      <c r="O21" s="205" t="s">
        <v>408</v>
      </c>
      <c r="P21" s="205" t="s">
        <v>406</v>
      </c>
    </row>
    <row r="22" spans="1:21" ht="14.1" customHeight="1" x14ac:dyDescent="0.3">
      <c r="B22" s="549"/>
      <c r="C22" s="550"/>
      <c r="D22" s="550"/>
      <c r="E22" s="550"/>
      <c r="F22" s="550"/>
      <c r="G22" s="550"/>
      <c r="H22" s="550"/>
      <c r="I22" s="550"/>
      <c r="J22" s="551"/>
      <c r="K22" s="459"/>
      <c r="L22" s="203"/>
      <c r="M22" s="62"/>
    </row>
    <row r="23" spans="1:21" ht="14.1" customHeight="1" x14ac:dyDescent="0.3">
      <c r="B23" s="542" t="str">
        <f>IF(Intro!$G$21="English",O23,P23)</f>
        <v>Your firm used the goods for its own purposes and the goods were not sold in any capacity (i.e. your firm is an end user of the goods).</v>
      </c>
      <c r="C23" s="543"/>
      <c r="D23" s="543"/>
      <c r="E23" s="543"/>
      <c r="F23" s="543"/>
      <c r="G23" s="543"/>
      <c r="H23" s="543"/>
      <c r="I23" s="543"/>
      <c r="J23" s="543"/>
      <c r="K23" s="458"/>
      <c r="L23" s="202"/>
      <c r="M23" s="62"/>
      <c r="O23" s="205" t="s">
        <v>409</v>
      </c>
      <c r="P23" s="205" t="s">
        <v>407</v>
      </c>
    </row>
    <row r="24" spans="1:21" ht="14.1" customHeight="1" x14ac:dyDescent="0.3">
      <c r="B24" s="542"/>
      <c r="C24" s="543"/>
      <c r="D24" s="543"/>
      <c r="E24" s="543"/>
      <c r="F24" s="543"/>
      <c r="G24" s="543"/>
      <c r="H24" s="543"/>
      <c r="I24" s="543"/>
      <c r="J24" s="543"/>
      <c r="K24" s="459"/>
      <c r="L24" s="202"/>
      <c r="M24" s="62"/>
      <c r="O24" s="205"/>
      <c r="P24" s="205"/>
    </row>
    <row r="25" spans="1:21" s="30" customFormat="1" x14ac:dyDescent="0.3">
      <c r="A25" s="96"/>
      <c r="B25" s="127"/>
      <c r="C25" s="204"/>
      <c r="D25" s="204"/>
      <c r="E25" s="204"/>
      <c r="F25" s="204"/>
      <c r="G25" s="204"/>
      <c r="H25" s="204"/>
      <c r="I25" s="204"/>
      <c r="J25" s="204"/>
      <c r="K25" s="204"/>
      <c r="L25" s="124"/>
      <c r="N25" s="62"/>
      <c r="T25" s="62"/>
      <c r="U25" s="62"/>
    </row>
    <row r="26" spans="1:21" x14ac:dyDescent="0.3">
      <c r="B26" s="501" t="s">
        <v>15</v>
      </c>
      <c r="C26" s="502"/>
      <c r="D26" s="502"/>
      <c r="E26" s="502"/>
      <c r="F26" s="502"/>
      <c r="G26" s="502"/>
      <c r="H26" s="502"/>
      <c r="I26" s="502"/>
      <c r="J26" s="502"/>
      <c r="K26" s="502"/>
      <c r="L26" s="503"/>
      <c r="M26" s="62"/>
    </row>
    <row r="27" spans="1:21" x14ac:dyDescent="0.3">
      <c r="B27" s="17"/>
      <c r="C27" s="28"/>
      <c r="D27" s="29"/>
      <c r="E27" s="29"/>
      <c r="F27" s="29"/>
      <c r="G27" s="29"/>
      <c r="H27" s="29"/>
      <c r="I27" s="29"/>
      <c r="J27" s="29"/>
      <c r="K27" s="29"/>
      <c r="L27" s="18"/>
      <c r="M27" s="62"/>
    </row>
    <row r="28" spans="1:21" x14ac:dyDescent="0.3">
      <c r="B28" s="371" t="str">
        <f>IF(Intro!$G$21="English",O28,P28)</f>
        <v>Provide a brief history of your firm, with particular emphasis on activities regarding the goods.</v>
      </c>
      <c r="C28" s="372"/>
      <c r="D28" s="372"/>
      <c r="E28" s="372"/>
      <c r="F28" s="372"/>
      <c r="G28" s="372"/>
      <c r="H28" s="372"/>
      <c r="I28" s="372"/>
      <c r="J28" s="372"/>
      <c r="K28" s="372"/>
      <c r="L28" s="373"/>
      <c r="M28" s="62"/>
      <c r="O28" s="19" t="s">
        <v>52</v>
      </c>
      <c r="P28" s="62" t="s">
        <v>53</v>
      </c>
    </row>
    <row r="29" spans="1:21" s="30" customFormat="1" x14ac:dyDescent="0.3">
      <c r="A29" s="96"/>
      <c r="B29" s="127"/>
      <c r="C29" s="128"/>
      <c r="D29" s="128"/>
      <c r="E29" s="128"/>
      <c r="F29" s="128"/>
      <c r="G29" s="128"/>
      <c r="H29" s="128"/>
      <c r="I29" s="128"/>
      <c r="J29" s="128"/>
      <c r="K29" s="128"/>
      <c r="L29" s="124"/>
      <c r="O29" s="74"/>
      <c r="P29" s="74"/>
      <c r="Q29" s="74"/>
    </row>
    <row r="30" spans="1:21" s="10" customFormat="1" x14ac:dyDescent="0.3">
      <c r="A30" s="8"/>
      <c r="B30" s="498"/>
      <c r="C30" s="499"/>
      <c r="D30" s="499"/>
      <c r="E30" s="499"/>
      <c r="F30" s="499"/>
      <c r="G30" s="499"/>
      <c r="H30" s="499"/>
      <c r="I30" s="499"/>
      <c r="J30" s="499"/>
      <c r="K30" s="499"/>
      <c r="L30" s="500"/>
      <c r="M30" s="30"/>
    </row>
    <row r="31" spans="1:21" s="10" customFormat="1" x14ac:dyDescent="0.3">
      <c r="A31" s="8"/>
      <c r="B31" s="498"/>
      <c r="C31" s="499"/>
      <c r="D31" s="499"/>
      <c r="E31" s="499"/>
      <c r="F31" s="499"/>
      <c r="G31" s="499"/>
      <c r="H31" s="499"/>
      <c r="I31" s="499"/>
      <c r="J31" s="499"/>
      <c r="K31" s="499"/>
      <c r="L31" s="500"/>
      <c r="M31" s="30"/>
    </row>
    <row r="32" spans="1:21" s="10" customFormat="1" x14ac:dyDescent="0.3">
      <c r="A32" s="8"/>
      <c r="B32" s="498"/>
      <c r="C32" s="499"/>
      <c r="D32" s="499"/>
      <c r="E32" s="499"/>
      <c r="F32" s="499"/>
      <c r="G32" s="499"/>
      <c r="H32" s="499"/>
      <c r="I32" s="499"/>
      <c r="J32" s="499"/>
      <c r="K32" s="499"/>
      <c r="L32" s="500"/>
      <c r="M32" s="30"/>
    </row>
    <row r="33" spans="1:17" s="10" customFormat="1" x14ac:dyDescent="0.3">
      <c r="A33" s="8"/>
      <c r="B33" s="498"/>
      <c r="C33" s="499"/>
      <c r="D33" s="499"/>
      <c r="E33" s="499"/>
      <c r="F33" s="499"/>
      <c r="G33" s="499"/>
      <c r="H33" s="499"/>
      <c r="I33" s="499"/>
      <c r="J33" s="499"/>
      <c r="K33" s="499"/>
      <c r="L33" s="500"/>
      <c r="M33" s="30"/>
    </row>
    <row r="34" spans="1:17" s="10" customFormat="1" x14ac:dyDescent="0.3">
      <c r="A34" s="8"/>
      <c r="B34" s="498"/>
      <c r="C34" s="499"/>
      <c r="D34" s="499"/>
      <c r="E34" s="499"/>
      <c r="F34" s="499"/>
      <c r="G34" s="499"/>
      <c r="H34" s="499"/>
      <c r="I34" s="499"/>
      <c r="J34" s="499"/>
      <c r="K34" s="499"/>
      <c r="L34" s="500"/>
      <c r="M34" s="30"/>
    </row>
    <row r="35" spans="1:17" s="10" customFormat="1" x14ac:dyDescent="0.3">
      <c r="A35" s="8"/>
      <c r="B35" s="498"/>
      <c r="C35" s="499"/>
      <c r="D35" s="499"/>
      <c r="E35" s="499"/>
      <c r="F35" s="499"/>
      <c r="G35" s="499"/>
      <c r="H35" s="499"/>
      <c r="I35" s="499"/>
      <c r="J35" s="499"/>
      <c r="K35" s="499"/>
      <c r="L35" s="500"/>
      <c r="M35" s="30"/>
    </row>
    <row r="36" spans="1:17" s="10" customFormat="1" x14ac:dyDescent="0.3">
      <c r="A36" s="8"/>
      <c r="B36" s="498"/>
      <c r="C36" s="499"/>
      <c r="D36" s="499"/>
      <c r="E36" s="499"/>
      <c r="F36" s="499"/>
      <c r="G36" s="499"/>
      <c r="H36" s="499"/>
      <c r="I36" s="499"/>
      <c r="J36" s="499"/>
      <c r="K36" s="499"/>
      <c r="L36" s="500"/>
      <c r="M36" s="30"/>
    </row>
    <row r="37" spans="1:17" s="10" customFormat="1" x14ac:dyDescent="0.3">
      <c r="A37" s="8"/>
      <c r="B37" s="498"/>
      <c r="C37" s="499"/>
      <c r="D37" s="499"/>
      <c r="E37" s="499"/>
      <c r="F37" s="499"/>
      <c r="G37" s="499"/>
      <c r="H37" s="499"/>
      <c r="I37" s="499"/>
      <c r="J37" s="499"/>
      <c r="K37" s="499"/>
      <c r="L37" s="500"/>
      <c r="M37" s="30"/>
    </row>
    <row r="38" spans="1:17" s="30" customFormat="1" x14ac:dyDescent="0.3">
      <c r="A38" s="96"/>
      <c r="B38" s="98"/>
      <c r="C38" s="99"/>
      <c r="D38" s="99"/>
      <c r="E38" s="99"/>
      <c r="F38" s="99"/>
      <c r="G38" s="99"/>
      <c r="H38" s="99"/>
      <c r="I38" s="99"/>
      <c r="J38" s="99"/>
      <c r="K38" s="99"/>
      <c r="L38" s="100"/>
      <c r="O38" s="74"/>
      <c r="P38" s="74"/>
      <c r="Q38" s="74"/>
    </row>
    <row r="39" spans="1:17" s="10" customFormat="1" x14ac:dyDescent="0.3">
      <c r="A39" s="8"/>
      <c r="B39" s="501" t="s">
        <v>16</v>
      </c>
      <c r="C39" s="502"/>
      <c r="D39" s="502"/>
      <c r="E39" s="502"/>
      <c r="F39" s="502"/>
      <c r="G39" s="502"/>
      <c r="H39" s="502"/>
      <c r="I39" s="502"/>
      <c r="J39" s="502"/>
      <c r="K39" s="502"/>
      <c r="L39" s="503"/>
      <c r="M39" s="113"/>
    </row>
    <row r="40" spans="1:17" s="30" customFormat="1" x14ac:dyDescent="0.3">
      <c r="A40" s="96"/>
      <c r="B40" s="127"/>
      <c r="C40" s="128"/>
      <c r="D40" s="128"/>
      <c r="E40" s="128"/>
      <c r="F40" s="128"/>
      <c r="G40" s="128"/>
      <c r="H40" s="128"/>
      <c r="I40" s="128"/>
      <c r="J40" s="128"/>
      <c r="K40" s="128"/>
      <c r="L40" s="124"/>
      <c r="O40" s="74"/>
      <c r="P40" s="74"/>
      <c r="Q40" s="74"/>
    </row>
    <row r="41" spans="1:17" s="30" customFormat="1" x14ac:dyDescent="0.3">
      <c r="A41" s="96"/>
      <c r="B41" s="380" t="str">
        <f>IF(Intro!$G$21="English",O41,P41)</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1" s="381"/>
      <c r="D41" s="381"/>
      <c r="E41" s="381"/>
      <c r="F41" s="381"/>
      <c r="G41" s="381"/>
      <c r="H41" s="381"/>
      <c r="I41" s="381"/>
      <c r="J41" s="381"/>
      <c r="K41" s="381"/>
      <c r="L41" s="382"/>
      <c r="O41" s="62" t="s">
        <v>252</v>
      </c>
      <c r="P41" s="62" t="s">
        <v>251</v>
      </c>
      <c r="Q41" s="74"/>
    </row>
    <row r="42" spans="1:17" s="30" customFormat="1" x14ac:dyDescent="0.3">
      <c r="A42" s="96"/>
      <c r="B42" s="380"/>
      <c r="C42" s="381"/>
      <c r="D42" s="381"/>
      <c r="E42" s="381"/>
      <c r="F42" s="381"/>
      <c r="G42" s="381"/>
      <c r="H42" s="381"/>
      <c r="I42" s="381"/>
      <c r="J42" s="381"/>
      <c r="K42" s="381"/>
      <c r="L42" s="382"/>
      <c r="O42" s="74"/>
      <c r="P42" s="74"/>
      <c r="Q42" s="74"/>
    </row>
    <row r="43" spans="1:17" s="30" customFormat="1" x14ac:dyDescent="0.3">
      <c r="A43" s="96"/>
      <c r="B43" s="380"/>
      <c r="C43" s="381"/>
      <c r="D43" s="381"/>
      <c r="E43" s="381"/>
      <c r="F43" s="381"/>
      <c r="G43" s="381"/>
      <c r="H43" s="381"/>
      <c r="I43" s="381"/>
      <c r="J43" s="381"/>
      <c r="K43" s="381"/>
      <c r="L43" s="382"/>
      <c r="O43" s="74"/>
      <c r="P43" s="74"/>
      <c r="Q43" s="74"/>
    </row>
    <row r="44" spans="1:17" s="30" customFormat="1" x14ac:dyDescent="0.3">
      <c r="A44" s="96"/>
      <c r="B44" s="127"/>
      <c r="C44" s="128"/>
      <c r="D44" s="128"/>
      <c r="E44" s="128"/>
      <c r="F44" s="128"/>
      <c r="G44" s="128"/>
      <c r="H44" s="128"/>
      <c r="I44" s="128"/>
      <c r="J44" s="128"/>
      <c r="K44" s="128"/>
      <c r="L44" s="124"/>
      <c r="O44" s="74"/>
      <c r="P44" s="74"/>
      <c r="Q44" s="74"/>
    </row>
    <row r="45" spans="1:17" x14ac:dyDescent="0.3">
      <c r="B45" s="71"/>
      <c r="C45" s="483" t="str">
        <f>IF(Intro!$G$21="English",O47,P47)</f>
        <v>Firm Name</v>
      </c>
      <c r="D45" s="485"/>
      <c r="E45" s="483" t="str">
        <f>IF(Intro!$G$21="English",O49,P49)</f>
        <v>Firm Address</v>
      </c>
      <c r="F45" s="485"/>
      <c r="G45" s="483" t="str">
        <f>IF(Intro!$G$21="English",O51,P51)</f>
        <v>Nature of association</v>
      </c>
      <c r="H45" s="484"/>
      <c r="I45" s="485"/>
      <c r="J45" s="483" t="str">
        <f>IF(Intro!$G$21="English",O53,P53)</f>
        <v>Role in the Industry</v>
      </c>
      <c r="K45" s="484"/>
      <c r="L45" s="552"/>
      <c r="M45" s="62"/>
      <c r="O45" s="19"/>
    </row>
    <row r="46" spans="1:17" x14ac:dyDescent="0.3">
      <c r="B46" s="71"/>
      <c r="C46" s="489"/>
      <c r="D46" s="491"/>
      <c r="E46" s="489"/>
      <c r="F46" s="491"/>
      <c r="G46" s="489"/>
      <c r="H46" s="490"/>
      <c r="I46" s="491"/>
      <c r="J46" s="489"/>
      <c r="K46" s="490"/>
      <c r="L46" s="553"/>
      <c r="M46" s="62"/>
      <c r="O46" s="19"/>
    </row>
    <row r="47" spans="1:17" x14ac:dyDescent="0.3">
      <c r="B47" s="516">
        <v>1</v>
      </c>
      <c r="C47" s="428"/>
      <c r="D47" s="521"/>
      <c r="E47" s="428"/>
      <c r="F47" s="521"/>
      <c r="G47" s="428"/>
      <c r="H47" s="408"/>
      <c r="I47" s="521"/>
      <c r="J47" s="428"/>
      <c r="K47" s="408"/>
      <c r="L47" s="409"/>
      <c r="M47" s="62"/>
      <c r="O47" s="62" t="s">
        <v>1</v>
      </c>
      <c r="P47" s="62" t="s">
        <v>13</v>
      </c>
    </row>
    <row r="48" spans="1:17" x14ac:dyDescent="0.3">
      <c r="B48" s="517"/>
      <c r="C48" s="410"/>
      <c r="D48" s="522"/>
      <c r="E48" s="410"/>
      <c r="F48" s="522"/>
      <c r="G48" s="410"/>
      <c r="H48" s="411"/>
      <c r="I48" s="522"/>
      <c r="J48" s="410"/>
      <c r="K48" s="411"/>
      <c r="L48" s="412"/>
      <c r="M48" s="62"/>
    </row>
    <row r="49" spans="1:17" x14ac:dyDescent="0.3">
      <c r="B49" s="516">
        <v>2</v>
      </c>
      <c r="C49" s="428"/>
      <c r="D49" s="521"/>
      <c r="E49" s="428"/>
      <c r="F49" s="521"/>
      <c r="G49" s="428"/>
      <c r="H49" s="408"/>
      <c r="I49" s="521"/>
      <c r="J49" s="428"/>
      <c r="K49" s="408"/>
      <c r="L49" s="409"/>
      <c r="M49" s="62"/>
      <c r="O49" s="62" t="s">
        <v>2</v>
      </c>
      <c r="P49" s="62" t="s">
        <v>3</v>
      </c>
    </row>
    <row r="50" spans="1:17" x14ac:dyDescent="0.3">
      <c r="B50" s="517"/>
      <c r="C50" s="410"/>
      <c r="D50" s="522"/>
      <c r="E50" s="410"/>
      <c r="F50" s="522"/>
      <c r="G50" s="410"/>
      <c r="H50" s="411"/>
      <c r="I50" s="522"/>
      <c r="J50" s="410"/>
      <c r="K50" s="411"/>
      <c r="L50" s="412"/>
      <c r="M50" s="62"/>
    </row>
    <row r="51" spans="1:17" x14ac:dyDescent="0.3">
      <c r="B51" s="516">
        <v>3</v>
      </c>
      <c r="C51" s="428"/>
      <c r="D51" s="521"/>
      <c r="E51" s="428"/>
      <c r="F51" s="521"/>
      <c r="G51" s="428"/>
      <c r="H51" s="408"/>
      <c r="I51" s="521"/>
      <c r="J51" s="428"/>
      <c r="K51" s="408"/>
      <c r="L51" s="409"/>
      <c r="M51" s="62"/>
      <c r="O51" s="62" t="s">
        <v>152</v>
      </c>
      <c r="P51" s="62" t="s">
        <v>300</v>
      </c>
    </row>
    <row r="52" spans="1:17" x14ac:dyDescent="0.3">
      <c r="B52" s="517"/>
      <c r="C52" s="410"/>
      <c r="D52" s="522"/>
      <c r="E52" s="410"/>
      <c r="F52" s="522"/>
      <c r="G52" s="410"/>
      <c r="H52" s="411"/>
      <c r="I52" s="522"/>
      <c r="J52" s="410"/>
      <c r="K52" s="411"/>
      <c r="L52" s="412"/>
      <c r="M52" s="62"/>
    </row>
    <row r="53" spans="1:17" x14ac:dyDescent="0.3">
      <c r="B53" s="516">
        <v>4</v>
      </c>
      <c r="C53" s="428"/>
      <c r="D53" s="521"/>
      <c r="E53" s="428"/>
      <c r="F53" s="521"/>
      <c r="G53" s="428"/>
      <c r="H53" s="408"/>
      <c r="I53" s="521"/>
      <c r="J53" s="428"/>
      <c r="K53" s="408"/>
      <c r="L53" s="409"/>
      <c r="M53" s="62"/>
      <c r="O53" s="62" t="s">
        <v>14</v>
      </c>
      <c r="P53" s="62" t="s">
        <v>42</v>
      </c>
    </row>
    <row r="54" spans="1:17" x14ac:dyDescent="0.3">
      <c r="B54" s="517"/>
      <c r="C54" s="410"/>
      <c r="D54" s="522"/>
      <c r="E54" s="410"/>
      <c r="F54" s="522"/>
      <c r="G54" s="410"/>
      <c r="H54" s="411"/>
      <c r="I54" s="522"/>
      <c r="J54" s="410"/>
      <c r="K54" s="411"/>
      <c r="L54" s="412"/>
      <c r="M54" s="62"/>
    </row>
    <row r="55" spans="1:17" s="30" customFormat="1" x14ac:dyDescent="0.3">
      <c r="A55" s="8"/>
      <c r="B55" s="516">
        <v>5</v>
      </c>
      <c r="C55" s="428"/>
      <c r="D55" s="521"/>
      <c r="E55" s="428"/>
      <c r="F55" s="521"/>
      <c r="G55" s="428"/>
      <c r="H55" s="408"/>
      <c r="I55" s="521"/>
      <c r="J55" s="428"/>
      <c r="K55" s="408"/>
      <c r="L55" s="409"/>
      <c r="O55" s="74"/>
      <c r="P55" s="74"/>
      <c r="Q55" s="74"/>
    </row>
    <row r="56" spans="1:17" s="30" customFormat="1" x14ac:dyDescent="0.3">
      <c r="A56" s="8"/>
      <c r="B56" s="517"/>
      <c r="C56" s="410"/>
      <c r="D56" s="522"/>
      <c r="E56" s="410"/>
      <c r="F56" s="522"/>
      <c r="G56" s="410"/>
      <c r="H56" s="411"/>
      <c r="I56" s="522"/>
      <c r="J56" s="410"/>
      <c r="K56" s="411"/>
      <c r="L56" s="412"/>
      <c r="O56" s="74"/>
      <c r="P56" s="74"/>
      <c r="Q56" s="74"/>
    </row>
    <row r="57" spans="1:17" s="30" customFormat="1" x14ac:dyDescent="0.3">
      <c r="A57" s="8"/>
      <c r="B57" s="516">
        <v>6</v>
      </c>
      <c r="C57" s="428"/>
      <c r="D57" s="521"/>
      <c r="E57" s="428"/>
      <c r="F57" s="521"/>
      <c r="G57" s="428"/>
      <c r="H57" s="408"/>
      <c r="I57" s="521"/>
      <c r="J57" s="428"/>
      <c r="K57" s="408"/>
      <c r="L57" s="409"/>
      <c r="O57" s="74"/>
      <c r="P57" s="74"/>
      <c r="Q57" s="74"/>
    </row>
    <row r="58" spans="1:17" s="30" customFormat="1" x14ac:dyDescent="0.3">
      <c r="A58" s="8"/>
      <c r="B58" s="517"/>
      <c r="C58" s="410"/>
      <c r="D58" s="522"/>
      <c r="E58" s="410"/>
      <c r="F58" s="522"/>
      <c r="G58" s="410"/>
      <c r="H58" s="411"/>
      <c r="I58" s="522"/>
      <c r="J58" s="410"/>
      <c r="K58" s="411"/>
      <c r="L58" s="412"/>
      <c r="O58" s="74"/>
      <c r="P58" s="74"/>
      <c r="Q58" s="74"/>
    </row>
    <row r="59" spans="1:17" s="30" customFormat="1" x14ac:dyDescent="0.3">
      <c r="A59" s="8"/>
      <c r="B59" s="516">
        <v>7</v>
      </c>
      <c r="C59" s="428"/>
      <c r="D59" s="521"/>
      <c r="E59" s="428"/>
      <c r="F59" s="521"/>
      <c r="G59" s="428"/>
      <c r="H59" s="408"/>
      <c r="I59" s="521"/>
      <c r="J59" s="428"/>
      <c r="K59" s="408"/>
      <c r="L59" s="409"/>
      <c r="O59" s="74"/>
      <c r="P59" s="74"/>
      <c r="Q59" s="74"/>
    </row>
    <row r="60" spans="1:17" s="30" customFormat="1" x14ac:dyDescent="0.3">
      <c r="A60" s="8"/>
      <c r="B60" s="517"/>
      <c r="C60" s="410"/>
      <c r="D60" s="522"/>
      <c r="E60" s="410"/>
      <c r="F60" s="522"/>
      <c r="G60" s="410"/>
      <c r="H60" s="411"/>
      <c r="I60" s="522"/>
      <c r="J60" s="410"/>
      <c r="K60" s="411"/>
      <c r="L60" s="412"/>
      <c r="O60" s="74"/>
      <c r="P60" s="74"/>
      <c r="Q60" s="74"/>
    </row>
    <row r="61" spans="1:17" s="30" customFormat="1" x14ac:dyDescent="0.3">
      <c r="A61" s="8"/>
      <c r="B61" s="516">
        <v>8</v>
      </c>
      <c r="C61" s="428"/>
      <c r="D61" s="521"/>
      <c r="E61" s="428"/>
      <c r="F61" s="521"/>
      <c r="G61" s="428"/>
      <c r="H61" s="408"/>
      <c r="I61" s="521"/>
      <c r="J61" s="428"/>
      <c r="K61" s="408"/>
      <c r="L61" s="409"/>
      <c r="O61" s="74"/>
      <c r="P61" s="74"/>
      <c r="Q61" s="74"/>
    </row>
    <row r="62" spans="1:17" s="30" customFormat="1" x14ac:dyDescent="0.3">
      <c r="A62" s="8"/>
      <c r="B62" s="517"/>
      <c r="C62" s="410"/>
      <c r="D62" s="522"/>
      <c r="E62" s="410"/>
      <c r="F62" s="522"/>
      <c r="G62" s="410"/>
      <c r="H62" s="411"/>
      <c r="I62" s="522"/>
      <c r="J62" s="410"/>
      <c r="K62" s="411"/>
      <c r="L62" s="412"/>
      <c r="O62" s="74"/>
      <c r="P62" s="74"/>
      <c r="Q62" s="74"/>
    </row>
    <row r="63" spans="1:17" s="30" customFormat="1" x14ac:dyDescent="0.3">
      <c r="A63" s="8"/>
      <c r="B63" s="516">
        <v>9</v>
      </c>
      <c r="C63" s="428"/>
      <c r="D63" s="521"/>
      <c r="E63" s="428"/>
      <c r="F63" s="521"/>
      <c r="G63" s="428"/>
      <c r="H63" s="408"/>
      <c r="I63" s="521"/>
      <c r="J63" s="428"/>
      <c r="K63" s="408"/>
      <c r="L63" s="409"/>
      <c r="O63" s="74"/>
      <c r="P63" s="74"/>
      <c r="Q63" s="74"/>
    </row>
    <row r="64" spans="1:17" s="30" customFormat="1" x14ac:dyDescent="0.3">
      <c r="A64" s="8"/>
      <c r="B64" s="517"/>
      <c r="C64" s="410"/>
      <c r="D64" s="522"/>
      <c r="E64" s="410"/>
      <c r="F64" s="522"/>
      <c r="G64" s="410"/>
      <c r="H64" s="411"/>
      <c r="I64" s="522"/>
      <c r="J64" s="410"/>
      <c r="K64" s="411"/>
      <c r="L64" s="412"/>
      <c r="O64" s="74"/>
      <c r="P64" s="74"/>
      <c r="Q64" s="74"/>
    </row>
    <row r="65" spans="1:17" s="30" customFormat="1" x14ac:dyDescent="0.3">
      <c r="A65" s="8"/>
      <c r="B65" s="516">
        <v>10</v>
      </c>
      <c r="C65" s="428"/>
      <c r="D65" s="521"/>
      <c r="E65" s="428"/>
      <c r="F65" s="521"/>
      <c r="G65" s="428"/>
      <c r="H65" s="408"/>
      <c r="I65" s="521"/>
      <c r="J65" s="428"/>
      <c r="K65" s="408"/>
      <c r="L65" s="409"/>
      <c r="O65" s="74"/>
      <c r="P65" s="74"/>
      <c r="Q65" s="74"/>
    </row>
    <row r="66" spans="1:17" s="30" customFormat="1" x14ac:dyDescent="0.3">
      <c r="A66" s="8"/>
      <c r="B66" s="517"/>
      <c r="C66" s="410"/>
      <c r="D66" s="522"/>
      <c r="E66" s="410"/>
      <c r="F66" s="522"/>
      <c r="G66" s="410"/>
      <c r="H66" s="411"/>
      <c r="I66" s="522"/>
      <c r="J66" s="410"/>
      <c r="K66" s="411"/>
      <c r="L66" s="412"/>
      <c r="O66" s="74"/>
      <c r="P66" s="74"/>
      <c r="Q66" s="74"/>
    </row>
    <row r="67" spans="1:17" s="30" customFormat="1" x14ac:dyDescent="0.3">
      <c r="A67" s="96"/>
      <c r="B67" s="98"/>
      <c r="C67" s="99"/>
      <c r="D67" s="99"/>
      <c r="E67" s="99"/>
      <c r="F67" s="99"/>
      <c r="G67" s="99"/>
      <c r="H67" s="99"/>
      <c r="I67" s="99"/>
      <c r="J67" s="99"/>
      <c r="K67" s="99"/>
      <c r="L67" s="100"/>
      <c r="O67" s="74"/>
      <c r="P67" s="74"/>
      <c r="Q67" s="74"/>
    </row>
    <row r="68" spans="1:17" s="10" customFormat="1" x14ac:dyDescent="0.3">
      <c r="A68" s="7"/>
      <c r="B68" s="501" t="s">
        <v>17</v>
      </c>
      <c r="C68" s="502"/>
      <c r="D68" s="502"/>
      <c r="E68" s="502"/>
      <c r="F68" s="502"/>
      <c r="G68" s="502"/>
      <c r="H68" s="502"/>
      <c r="I68" s="502"/>
      <c r="J68" s="502"/>
      <c r="K68" s="502"/>
      <c r="L68" s="503"/>
      <c r="M68" s="113"/>
    </row>
    <row r="69" spans="1:17" s="30" customFormat="1" x14ac:dyDescent="0.3">
      <c r="A69" s="96"/>
      <c r="B69" s="127"/>
      <c r="C69" s="128"/>
      <c r="D69" s="128"/>
      <c r="E69" s="128"/>
      <c r="F69" s="128"/>
      <c r="G69" s="128"/>
      <c r="H69" s="128"/>
      <c r="I69" s="128"/>
      <c r="J69" s="128"/>
      <c r="K69" s="128"/>
      <c r="L69" s="124"/>
      <c r="O69" s="74"/>
      <c r="P69" s="74"/>
      <c r="Q69" s="74"/>
    </row>
    <row r="70" spans="1:17" s="30" customFormat="1" x14ac:dyDescent="0.3">
      <c r="A70" s="96" t="s">
        <v>167</v>
      </c>
      <c r="B70" s="371" t="str">
        <f>IF(Intro!$G$21="English",O70,P70)</f>
        <v>Provide details of any change of majority ownership of your firm since January 1, 2023.</v>
      </c>
      <c r="C70" s="372"/>
      <c r="D70" s="372"/>
      <c r="E70" s="372"/>
      <c r="F70" s="372"/>
      <c r="G70" s="372"/>
      <c r="H70" s="372"/>
      <c r="I70" s="372"/>
      <c r="J70" s="372"/>
      <c r="K70" s="372"/>
      <c r="L70" s="373"/>
      <c r="O70" s="74" t="str">
        <f>"Provide details of any change of majority ownership of your firm since January 1, "&amp;Variables!B6&amp;"."</f>
        <v>Provide details of any change of majority ownership of your firm since January 1, 2023.</v>
      </c>
      <c r="P70" s="74" t="str">
        <f>"Fournissez des détails sur tout changement dans la propriété majoritaire de votre entreprise depuis le 1er janvier "&amp;Variables!B6&amp;"."</f>
        <v>Fournissez des détails sur tout changement dans la propriété majoritaire de votre entreprise depuis le 1er janvier 2023.</v>
      </c>
      <c r="Q70" s="74"/>
    </row>
    <row r="71" spans="1:17" s="30" customFormat="1" x14ac:dyDescent="0.3">
      <c r="A71" s="96"/>
      <c r="B71" s="127"/>
      <c r="C71" s="128"/>
      <c r="D71" s="128"/>
      <c r="E71" s="128"/>
      <c r="F71" s="128"/>
      <c r="G71" s="128"/>
      <c r="H71" s="128"/>
      <c r="I71" s="128"/>
      <c r="J71" s="128"/>
      <c r="K71" s="128"/>
      <c r="L71" s="124"/>
      <c r="O71" s="74"/>
      <c r="P71" s="74"/>
      <c r="Q71" s="74"/>
    </row>
    <row r="72" spans="1:17" s="10" customFormat="1" x14ac:dyDescent="0.3">
      <c r="A72" s="8"/>
      <c r="B72" s="498"/>
      <c r="C72" s="499"/>
      <c r="D72" s="499"/>
      <c r="E72" s="499"/>
      <c r="F72" s="499"/>
      <c r="G72" s="499"/>
      <c r="H72" s="499"/>
      <c r="I72" s="499"/>
      <c r="J72" s="499"/>
      <c r="K72" s="499"/>
      <c r="L72" s="500"/>
      <c r="M72" s="30"/>
    </row>
    <row r="73" spans="1:17" s="10" customFormat="1" x14ac:dyDescent="0.3">
      <c r="A73" s="8"/>
      <c r="B73" s="498"/>
      <c r="C73" s="499"/>
      <c r="D73" s="499"/>
      <c r="E73" s="499"/>
      <c r="F73" s="499"/>
      <c r="G73" s="499"/>
      <c r="H73" s="499"/>
      <c r="I73" s="499"/>
      <c r="J73" s="499"/>
      <c r="K73" s="499"/>
      <c r="L73" s="500"/>
      <c r="M73" s="30"/>
    </row>
    <row r="74" spans="1:17" s="10" customFormat="1" x14ac:dyDescent="0.3">
      <c r="A74" s="8"/>
      <c r="B74" s="498"/>
      <c r="C74" s="499"/>
      <c r="D74" s="499"/>
      <c r="E74" s="499"/>
      <c r="F74" s="499"/>
      <c r="G74" s="499"/>
      <c r="H74" s="499"/>
      <c r="I74" s="499"/>
      <c r="J74" s="499"/>
      <c r="K74" s="499"/>
      <c r="L74" s="500"/>
      <c r="M74" s="30"/>
    </row>
    <row r="75" spans="1:17" s="10" customFormat="1" x14ac:dyDescent="0.3">
      <c r="A75" s="8"/>
      <c r="B75" s="498"/>
      <c r="C75" s="499"/>
      <c r="D75" s="499"/>
      <c r="E75" s="499"/>
      <c r="F75" s="499"/>
      <c r="G75" s="499"/>
      <c r="H75" s="499"/>
      <c r="I75" s="499"/>
      <c r="J75" s="499"/>
      <c r="K75" s="499"/>
      <c r="L75" s="500"/>
      <c r="M75" s="30"/>
    </row>
    <row r="76" spans="1:17" s="10" customFormat="1" x14ac:dyDescent="0.3">
      <c r="A76" s="8"/>
      <c r="B76" s="498"/>
      <c r="C76" s="499"/>
      <c r="D76" s="499"/>
      <c r="E76" s="499"/>
      <c r="F76" s="499"/>
      <c r="G76" s="499"/>
      <c r="H76" s="499"/>
      <c r="I76" s="499"/>
      <c r="J76" s="499"/>
      <c r="K76" s="499"/>
      <c r="L76" s="500"/>
      <c r="M76" s="30"/>
    </row>
    <row r="77" spans="1:17" s="10" customFormat="1" x14ac:dyDescent="0.3">
      <c r="A77" s="8"/>
      <c r="B77" s="498"/>
      <c r="C77" s="499"/>
      <c r="D77" s="499"/>
      <c r="E77" s="499"/>
      <c r="F77" s="499"/>
      <c r="G77" s="499"/>
      <c r="H77" s="499"/>
      <c r="I77" s="499"/>
      <c r="J77" s="499"/>
      <c r="K77" s="499"/>
      <c r="L77" s="500"/>
      <c r="M77" s="30"/>
    </row>
    <row r="78" spans="1:17" s="10" customFormat="1" x14ac:dyDescent="0.3">
      <c r="A78" s="8"/>
      <c r="B78" s="498"/>
      <c r="C78" s="499"/>
      <c r="D78" s="499"/>
      <c r="E78" s="499"/>
      <c r="F78" s="499"/>
      <c r="G78" s="499"/>
      <c r="H78" s="499"/>
      <c r="I78" s="499"/>
      <c r="J78" s="499"/>
      <c r="K78" s="499"/>
      <c r="L78" s="500"/>
      <c r="M78" s="30"/>
    </row>
    <row r="79" spans="1:17" s="10" customFormat="1" x14ac:dyDescent="0.3">
      <c r="A79" s="8"/>
      <c r="B79" s="498"/>
      <c r="C79" s="499"/>
      <c r="D79" s="499"/>
      <c r="E79" s="499"/>
      <c r="F79" s="499"/>
      <c r="G79" s="499"/>
      <c r="H79" s="499"/>
      <c r="I79" s="499"/>
      <c r="J79" s="499"/>
      <c r="K79" s="499"/>
      <c r="L79" s="500"/>
      <c r="M79" s="30"/>
    </row>
    <row r="80" spans="1:17" s="30" customFormat="1" x14ac:dyDescent="0.3">
      <c r="A80" s="96"/>
      <c r="B80" s="98"/>
      <c r="C80" s="99"/>
      <c r="D80" s="99"/>
      <c r="E80" s="99"/>
      <c r="F80" s="99"/>
      <c r="G80" s="99"/>
      <c r="H80" s="99"/>
      <c r="I80" s="99"/>
      <c r="J80" s="99"/>
      <c r="K80" s="99"/>
      <c r="L80" s="100"/>
      <c r="O80" s="74"/>
      <c r="P80" s="74"/>
      <c r="Q80" s="74"/>
    </row>
    <row r="81" spans="1:17" s="6" customFormat="1" x14ac:dyDescent="0.3">
      <c r="A81" s="4"/>
      <c r="B81" s="15"/>
      <c r="C81" s="15"/>
      <c r="D81" s="3"/>
      <c r="E81" s="3"/>
      <c r="F81" s="3"/>
      <c r="G81" s="3"/>
      <c r="H81" s="3"/>
      <c r="I81" s="3"/>
      <c r="J81" s="3"/>
      <c r="K81" s="3"/>
      <c r="L81" s="3"/>
      <c r="O81" s="16"/>
      <c r="P81" s="16"/>
    </row>
    <row r="82" spans="1:17" x14ac:dyDescent="0.3">
      <c r="A82" s="7"/>
      <c r="B82" s="518" t="str">
        <f>IF(Intro!$G$21="English",O82,P82)</f>
        <v>PRODUCER INTERACTIONS</v>
      </c>
      <c r="C82" s="519"/>
      <c r="D82" s="519"/>
      <c r="E82" s="519"/>
      <c r="F82" s="519"/>
      <c r="G82" s="519"/>
      <c r="H82" s="519"/>
      <c r="I82" s="519"/>
      <c r="J82" s="519"/>
      <c r="K82" s="519"/>
      <c r="L82" s="520"/>
      <c r="M82" s="30"/>
      <c r="O82" s="62" t="s">
        <v>232</v>
      </c>
      <c r="P82" s="72" t="s">
        <v>233</v>
      </c>
    </row>
    <row r="83" spans="1:17" s="10" customFormat="1" x14ac:dyDescent="0.3">
      <c r="A83" s="8"/>
      <c r="B83" s="501" t="s">
        <v>18</v>
      </c>
      <c r="C83" s="502"/>
      <c r="D83" s="502"/>
      <c r="E83" s="502"/>
      <c r="F83" s="502"/>
      <c r="G83" s="502"/>
      <c r="H83" s="502"/>
      <c r="I83" s="502"/>
      <c r="J83" s="502"/>
      <c r="K83" s="502"/>
      <c r="L83" s="503"/>
      <c r="M83" s="113"/>
    </row>
    <row r="84" spans="1:17" s="30" customFormat="1" x14ac:dyDescent="0.3">
      <c r="A84" s="96"/>
      <c r="B84" s="127"/>
      <c r="C84" s="128"/>
      <c r="D84" s="128"/>
      <c r="E84" s="128"/>
      <c r="F84" s="128"/>
      <c r="G84" s="128"/>
      <c r="H84" s="128"/>
      <c r="I84" s="128"/>
      <c r="J84" s="128"/>
      <c r="K84" s="128"/>
      <c r="L84" s="124"/>
      <c r="O84" s="74"/>
      <c r="P84" s="74"/>
      <c r="Q84" s="74"/>
    </row>
    <row r="85" spans="1:17" s="30" customFormat="1" x14ac:dyDescent="0.3">
      <c r="A85" s="96"/>
      <c r="B85" s="371" t="str">
        <f>IF(Intro!$G$21="English",O85,P85)</f>
        <v>If your firm has purchased the goods from Canadian producers since January 1, 2023, provide the names of the Canadian producers, as well as the specifications of the goods purchased from the Canadian producers. If not, explain why.</v>
      </c>
      <c r="C85" s="372"/>
      <c r="D85" s="372"/>
      <c r="E85" s="372"/>
      <c r="F85" s="372"/>
      <c r="G85" s="372"/>
      <c r="H85" s="372"/>
      <c r="I85" s="372"/>
      <c r="J85" s="372"/>
      <c r="K85" s="372"/>
      <c r="L85" s="373"/>
      <c r="O85" s="74" t="str">
        <f>"If your firm has purchased the goods from Canadian producers since January 1, "&amp;Variables!B6&amp;", provide the names of the Canadian producers, as well as the specifications of the goods purchased from the Canadian producers. If not, explain why."</f>
        <v>If your firm has purchased the goods from Canadian producers since January 1, 2023, provide the names of the Canadian producers, as well as the specifications of the goods purchased from the Canadian producers. If not, explain why.</v>
      </c>
      <c r="P85" s="74" t="str">
        <f>"Si votre entreprise avait acheté des marchandises des producteurs canadiens depuis le 1er janvier "&amp;Variables!B6&amp;", fournissez les noms des producteurs canadiens, ainsi que les spécifications des marchandises achetées auprès des producteurs canadiens. Dans le cas contraire, expliquez pourquoi."</f>
        <v>Si votre entreprise avait acheté des marchandises des producteurs canadiens depuis le 1er janvier 2023, fournissez les noms des producteurs canadiens, ainsi que les spécifications des marchandises achetées auprès des producteurs canadiens. Dans le cas contraire, expliquez pourquoi.</v>
      </c>
      <c r="Q85" s="74"/>
    </row>
    <row r="86" spans="1:17" s="30" customFormat="1" x14ac:dyDescent="0.3">
      <c r="A86" s="96"/>
      <c r="B86" s="371"/>
      <c r="C86" s="372"/>
      <c r="D86" s="372"/>
      <c r="E86" s="372"/>
      <c r="F86" s="372"/>
      <c r="G86" s="372"/>
      <c r="H86" s="372"/>
      <c r="I86" s="372"/>
      <c r="J86" s="372"/>
      <c r="K86" s="372"/>
      <c r="L86" s="373"/>
      <c r="O86" s="74"/>
      <c r="P86" s="74"/>
      <c r="Q86" s="74"/>
    </row>
    <row r="87" spans="1:17" s="30" customFormat="1" x14ac:dyDescent="0.3">
      <c r="A87" s="96"/>
      <c r="B87" s="127"/>
      <c r="C87" s="128"/>
      <c r="D87" s="128"/>
      <c r="E87" s="128"/>
      <c r="F87" s="128"/>
      <c r="G87" s="128"/>
      <c r="H87" s="128"/>
      <c r="I87" s="128"/>
      <c r="J87" s="128"/>
      <c r="K87" s="128"/>
      <c r="L87" s="124"/>
      <c r="O87" s="74"/>
      <c r="P87" s="74"/>
      <c r="Q87" s="74"/>
    </row>
    <row r="88" spans="1:17" s="10" customFormat="1" x14ac:dyDescent="0.3">
      <c r="A88" s="8"/>
      <c r="B88" s="498"/>
      <c r="C88" s="499"/>
      <c r="D88" s="499"/>
      <c r="E88" s="499"/>
      <c r="F88" s="499"/>
      <c r="G88" s="499"/>
      <c r="H88" s="499"/>
      <c r="I88" s="499"/>
      <c r="J88" s="499"/>
      <c r="K88" s="499"/>
      <c r="L88" s="500"/>
      <c r="M88" s="30"/>
    </row>
    <row r="89" spans="1:17" s="10" customFormat="1" x14ac:dyDescent="0.3">
      <c r="A89" s="8"/>
      <c r="B89" s="498"/>
      <c r="C89" s="499"/>
      <c r="D89" s="499"/>
      <c r="E89" s="499"/>
      <c r="F89" s="499"/>
      <c r="G89" s="499"/>
      <c r="H89" s="499"/>
      <c r="I89" s="499"/>
      <c r="J89" s="499"/>
      <c r="K89" s="499"/>
      <c r="L89" s="500"/>
      <c r="M89" s="30"/>
    </row>
    <row r="90" spans="1:17" s="10" customFormat="1" x14ac:dyDescent="0.3">
      <c r="A90" s="8"/>
      <c r="B90" s="498"/>
      <c r="C90" s="499"/>
      <c r="D90" s="499"/>
      <c r="E90" s="499"/>
      <c r="F90" s="499"/>
      <c r="G90" s="499"/>
      <c r="H90" s="499"/>
      <c r="I90" s="499"/>
      <c r="J90" s="499"/>
      <c r="K90" s="499"/>
      <c r="L90" s="500"/>
      <c r="M90" s="30"/>
    </row>
    <row r="91" spans="1:17" s="10" customFormat="1" x14ac:dyDescent="0.3">
      <c r="A91" s="8"/>
      <c r="B91" s="498"/>
      <c r="C91" s="499"/>
      <c r="D91" s="499"/>
      <c r="E91" s="499"/>
      <c r="F91" s="499"/>
      <c r="G91" s="499"/>
      <c r="H91" s="499"/>
      <c r="I91" s="499"/>
      <c r="J91" s="499"/>
      <c r="K91" s="499"/>
      <c r="L91" s="500"/>
      <c r="M91" s="30"/>
    </row>
    <row r="92" spans="1:17" s="10" customFormat="1" x14ac:dyDescent="0.3">
      <c r="A92" s="8"/>
      <c r="B92" s="498"/>
      <c r="C92" s="499"/>
      <c r="D92" s="499"/>
      <c r="E92" s="499"/>
      <c r="F92" s="499"/>
      <c r="G92" s="499"/>
      <c r="H92" s="499"/>
      <c r="I92" s="499"/>
      <c r="J92" s="499"/>
      <c r="K92" s="499"/>
      <c r="L92" s="500"/>
      <c r="M92" s="30"/>
    </row>
    <row r="93" spans="1:17" s="10" customFormat="1" x14ac:dyDescent="0.3">
      <c r="A93" s="8"/>
      <c r="B93" s="498"/>
      <c r="C93" s="499"/>
      <c r="D93" s="499"/>
      <c r="E93" s="499"/>
      <c r="F93" s="499"/>
      <c r="G93" s="499"/>
      <c r="H93" s="499"/>
      <c r="I93" s="499"/>
      <c r="J93" s="499"/>
      <c r="K93" s="499"/>
      <c r="L93" s="500"/>
      <c r="M93" s="30"/>
    </row>
    <row r="94" spans="1:17" s="10" customFormat="1" x14ac:dyDescent="0.3">
      <c r="A94" s="8"/>
      <c r="B94" s="498"/>
      <c r="C94" s="499"/>
      <c r="D94" s="499"/>
      <c r="E94" s="499"/>
      <c r="F94" s="499"/>
      <c r="G94" s="499"/>
      <c r="H94" s="499"/>
      <c r="I94" s="499"/>
      <c r="J94" s="499"/>
      <c r="K94" s="499"/>
      <c r="L94" s="500"/>
      <c r="M94" s="30"/>
    </row>
    <row r="95" spans="1:17" s="10" customFormat="1" x14ac:dyDescent="0.3">
      <c r="A95" s="8"/>
      <c r="B95" s="498"/>
      <c r="C95" s="499"/>
      <c r="D95" s="499"/>
      <c r="E95" s="499"/>
      <c r="F95" s="499"/>
      <c r="G95" s="499"/>
      <c r="H95" s="499"/>
      <c r="I95" s="499"/>
      <c r="J95" s="499"/>
      <c r="K95" s="499"/>
      <c r="L95" s="500"/>
      <c r="M95" s="30"/>
    </row>
    <row r="96" spans="1:17" s="30" customFormat="1" x14ac:dyDescent="0.3">
      <c r="A96" s="96"/>
      <c r="B96" s="98"/>
      <c r="C96" s="99"/>
      <c r="D96" s="99"/>
      <c r="E96" s="99"/>
      <c r="F96" s="99"/>
      <c r="G96" s="99"/>
      <c r="H96" s="99"/>
      <c r="I96" s="99"/>
      <c r="J96" s="99"/>
      <c r="K96" s="99"/>
      <c r="L96" s="100"/>
      <c r="O96" s="74"/>
      <c r="P96" s="74"/>
      <c r="Q96" s="74"/>
    </row>
    <row r="97" spans="1:17" s="10" customFormat="1" x14ac:dyDescent="0.3">
      <c r="A97" s="8"/>
      <c r="B97" s="501" t="s">
        <v>19</v>
      </c>
      <c r="C97" s="502"/>
      <c r="D97" s="502"/>
      <c r="E97" s="502"/>
      <c r="F97" s="502"/>
      <c r="G97" s="502"/>
      <c r="H97" s="502"/>
      <c r="I97" s="502"/>
      <c r="J97" s="502"/>
      <c r="K97" s="502"/>
      <c r="L97" s="503"/>
      <c r="M97" s="113"/>
    </row>
    <row r="98" spans="1:17" s="30" customFormat="1" x14ac:dyDescent="0.3">
      <c r="A98" s="96"/>
      <c r="B98" s="127"/>
      <c r="C98" s="128"/>
      <c r="D98" s="128"/>
      <c r="E98" s="128"/>
      <c r="F98" s="128"/>
      <c r="G98" s="128"/>
      <c r="H98" s="128"/>
      <c r="I98" s="128"/>
      <c r="J98" s="128"/>
      <c r="K98" s="128"/>
      <c r="L98" s="124"/>
      <c r="O98" s="74"/>
      <c r="P98" s="74"/>
      <c r="Q98" s="74"/>
    </row>
    <row r="99" spans="1:17" s="30" customFormat="1" x14ac:dyDescent="0.3">
      <c r="A99" s="96"/>
      <c r="B99" s="380" t="str">
        <f>IF(Intro!$G$21="English",O99,P99)</f>
        <v>If your firm, as the importer of record, has sold imports of the goods to Canadian producers since January 1, 2023, provide details regarding the specifications of the goods and the countries of origin.</v>
      </c>
      <c r="C99" s="381"/>
      <c r="D99" s="381"/>
      <c r="E99" s="381"/>
      <c r="F99" s="381"/>
      <c r="G99" s="381"/>
      <c r="H99" s="381"/>
      <c r="I99" s="381"/>
      <c r="J99" s="381"/>
      <c r="K99" s="381"/>
      <c r="L99" s="382"/>
      <c r="O99" s="74" t="str">
        <f>"If your firm, as the importer of record, has sold imports of the goods to Canadian producers since January 1, "&amp;Variables!B6&amp;", provide details regarding the specifications of the goods and the countries of origin."</f>
        <v>If your firm, as the importer of record, has sold imports of the goods to Canadian producers since January 1, 2023, provide details regarding the specifications of the goods and the countries of origin.</v>
      </c>
      <c r="P99" s="74" t="str">
        <f>"Si votre entreprise, en tant qu'importateur officiel, avait vendu des importations de marchandises à des producteurs canadiens depuis le 1er janvier "&amp;Variables!B6&amp;", fournissez des détails concernant les spécifications des marchandises et les pays d'origine."</f>
        <v>Si votre entreprise, en tant qu'importateur officiel, avait vendu des importations de marchandises à des producteurs canadiens depuis le 1er janvier 2023, fournissez des détails concernant les spécifications des marchandises et les pays d'origine.</v>
      </c>
      <c r="Q99" s="74"/>
    </row>
    <row r="100" spans="1:17" s="30" customFormat="1" x14ac:dyDescent="0.3">
      <c r="A100" s="96"/>
      <c r="B100" s="380"/>
      <c r="C100" s="381"/>
      <c r="D100" s="381"/>
      <c r="E100" s="381"/>
      <c r="F100" s="381"/>
      <c r="G100" s="381"/>
      <c r="H100" s="381"/>
      <c r="I100" s="381"/>
      <c r="J100" s="381"/>
      <c r="K100" s="381"/>
      <c r="L100" s="382"/>
      <c r="O100" s="74"/>
      <c r="P100" s="74"/>
      <c r="Q100" s="74"/>
    </row>
    <row r="101" spans="1:17" s="30" customFormat="1" x14ac:dyDescent="0.3">
      <c r="A101" s="96"/>
      <c r="B101" s="127"/>
      <c r="C101" s="128"/>
      <c r="D101" s="128"/>
      <c r="E101" s="128"/>
      <c r="F101" s="128"/>
      <c r="G101" s="128"/>
      <c r="H101" s="128"/>
      <c r="I101" s="128"/>
      <c r="J101" s="128"/>
      <c r="K101" s="128"/>
      <c r="L101" s="124"/>
      <c r="O101" s="74"/>
      <c r="P101" s="74"/>
      <c r="Q101" s="74"/>
    </row>
    <row r="102" spans="1:17" s="10" customFormat="1" x14ac:dyDescent="0.3">
      <c r="A102" s="8"/>
      <c r="B102" s="498"/>
      <c r="C102" s="499"/>
      <c r="D102" s="499"/>
      <c r="E102" s="499"/>
      <c r="F102" s="499"/>
      <c r="G102" s="499"/>
      <c r="H102" s="499"/>
      <c r="I102" s="499"/>
      <c r="J102" s="499"/>
      <c r="K102" s="499"/>
      <c r="L102" s="500"/>
      <c r="M102" s="30"/>
    </row>
    <row r="103" spans="1:17" s="10" customFormat="1" x14ac:dyDescent="0.3">
      <c r="A103" s="8"/>
      <c r="B103" s="498"/>
      <c r="C103" s="499"/>
      <c r="D103" s="499"/>
      <c r="E103" s="499"/>
      <c r="F103" s="499"/>
      <c r="G103" s="499"/>
      <c r="H103" s="499"/>
      <c r="I103" s="499"/>
      <c r="J103" s="499"/>
      <c r="K103" s="499"/>
      <c r="L103" s="500"/>
      <c r="M103" s="30"/>
    </row>
    <row r="104" spans="1:17" s="10" customFormat="1" x14ac:dyDescent="0.3">
      <c r="A104" s="8"/>
      <c r="B104" s="498"/>
      <c r="C104" s="499"/>
      <c r="D104" s="499"/>
      <c r="E104" s="499"/>
      <c r="F104" s="499"/>
      <c r="G104" s="499"/>
      <c r="H104" s="499"/>
      <c r="I104" s="499"/>
      <c r="J104" s="499"/>
      <c r="K104" s="499"/>
      <c r="L104" s="500"/>
      <c r="M104" s="30"/>
    </row>
    <row r="105" spans="1:17" s="10" customFormat="1" x14ac:dyDescent="0.3">
      <c r="A105" s="8"/>
      <c r="B105" s="498"/>
      <c r="C105" s="499"/>
      <c r="D105" s="499"/>
      <c r="E105" s="499"/>
      <c r="F105" s="499"/>
      <c r="G105" s="499"/>
      <c r="H105" s="499"/>
      <c r="I105" s="499"/>
      <c r="J105" s="499"/>
      <c r="K105" s="499"/>
      <c r="L105" s="500"/>
      <c r="M105" s="30"/>
    </row>
    <row r="106" spans="1:17" s="10" customFormat="1" x14ac:dyDescent="0.3">
      <c r="A106" s="8"/>
      <c r="B106" s="498"/>
      <c r="C106" s="499"/>
      <c r="D106" s="499"/>
      <c r="E106" s="499"/>
      <c r="F106" s="499"/>
      <c r="G106" s="499"/>
      <c r="H106" s="499"/>
      <c r="I106" s="499"/>
      <c r="J106" s="499"/>
      <c r="K106" s="499"/>
      <c r="L106" s="500"/>
      <c r="M106" s="30"/>
    </row>
    <row r="107" spans="1:17" s="10" customFormat="1" x14ac:dyDescent="0.3">
      <c r="A107" s="8"/>
      <c r="B107" s="498"/>
      <c r="C107" s="499"/>
      <c r="D107" s="499"/>
      <c r="E107" s="499"/>
      <c r="F107" s="499"/>
      <c r="G107" s="499"/>
      <c r="H107" s="499"/>
      <c r="I107" s="499"/>
      <c r="J107" s="499"/>
      <c r="K107" s="499"/>
      <c r="L107" s="500"/>
      <c r="M107" s="30"/>
    </row>
    <row r="108" spans="1:17" s="10" customFormat="1" x14ac:dyDescent="0.3">
      <c r="A108" s="8"/>
      <c r="B108" s="498"/>
      <c r="C108" s="499"/>
      <c r="D108" s="499"/>
      <c r="E108" s="499"/>
      <c r="F108" s="499"/>
      <c r="G108" s="499"/>
      <c r="H108" s="499"/>
      <c r="I108" s="499"/>
      <c r="J108" s="499"/>
      <c r="K108" s="499"/>
      <c r="L108" s="500"/>
      <c r="M108" s="30"/>
    </row>
    <row r="109" spans="1:17" s="10" customFormat="1" x14ac:dyDescent="0.3">
      <c r="A109" s="8"/>
      <c r="B109" s="498"/>
      <c r="C109" s="499"/>
      <c r="D109" s="499"/>
      <c r="E109" s="499"/>
      <c r="F109" s="499"/>
      <c r="G109" s="499"/>
      <c r="H109" s="499"/>
      <c r="I109" s="499"/>
      <c r="J109" s="499"/>
      <c r="K109" s="499"/>
      <c r="L109" s="500"/>
      <c r="M109" s="30"/>
    </row>
    <row r="110" spans="1:17" s="30" customFormat="1" x14ac:dyDescent="0.3">
      <c r="A110" s="96"/>
      <c r="B110" s="98"/>
      <c r="C110" s="99"/>
      <c r="D110" s="99"/>
      <c r="E110" s="99"/>
      <c r="F110" s="99"/>
      <c r="G110" s="99"/>
      <c r="H110" s="99"/>
      <c r="I110" s="99"/>
      <c r="J110" s="99"/>
      <c r="K110" s="99"/>
      <c r="L110" s="100"/>
      <c r="O110" s="74"/>
      <c r="P110" s="74"/>
      <c r="Q110" s="74"/>
    </row>
    <row r="112" spans="1:17" x14ac:dyDescent="0.3">
      <c r="A112" s="7"/>
      <c r="B112" s="518" t="s">
        <v>234</v>
      </c>
      <c r="C112" s="519"/>
      <c r="D112" s="519"/>
      <c r="E112" s="519"/>
      <c r="F112" s="519"/>
      <c r="G112" s="519"/>
      <c r="H112" s="519"/>
      <c r="I112" s="519"/>
      <c r="J112" s="519"/>
      <c r="K112" s="519"/>
      <c r="L112" s="520"/>
      <c r="M112" s="30"/>
    </row>
    <row r="113" spans="1:17" s="10" customFormat="1" x14ac:dyDescent="0.3">
      <c r="A113" s="8"/>
      <c r="B113" s="501" t="s">
        <v>20</v>
      </c>
      <c r="C113" s="502"/>
      <c r="D113" s="502"/>
      <c r="E113" s="502"/>
      <c r="F113" s="502"/>
      <c r="G113" s="502"/>
      <c r="H113" s="502"/>
      <c r="I113" s="502"/>
      <c r="J113" s="502"/>
      <c r="K113" s="502"/>
      <c r="L113" s="503"/>
      <c r="M113" s="113"/>
    </row>
    <row r="114" spans="1:17" s="30" customFormat="1" x14ac:dyDescent="0.3">
      <c r="A114" s="96"/>
      <c r="B114" s="127"/>
      <c r="C114" s="128"/>
      <c r="D114" s="128"/>
      <c r="E114" s="128"/>
      <c r="F114" s="128"/>
      <c r="G114" s="128"/>
      <c r="H114" s="128"/>
      <c r="I114" s="128"/>
      <c r="J114" s="128"/>
      <c r="K114" s="128"/>
      <c r="L114" s="124"/>
      <c r="O114" s="74"/>
      <c r="P114" s="74"/>
      <c r="Q114" s="74"/>
    </row>
    <row r="115" spans="1:17" s="30" customFormat="1" x14ac:dyDescent="0.3">
      <c r="A115" s="96"/>
      <c r="B115" s="523" t="str">
        <f>IF(Intro!$G$21="English",O115,P115)</f>
        <v>Provide details if your firm has changed the product mix of the goods imported since January 1, 2023.</v>
      </c>
      <c r="C115" s="524"/>
      <c r="D115" s="524"/>
      <c r="E115" s="524"/>
      <c r="F115" s="524"/>
      <c r="G115" s="524"/>
      <c r="H115" s="524"/>
      <c r="I115" s="524"/>
      <c r="J115" s="524"/>
      <c r="K115" s="524"/>
      <c r="L115" s="525"/>
      <c r="O115" s="74" t="str">
        <f>"Provide details if your firm has changed the product mix of the goods imported since January 1, "&amp;Variables!B6&amp;"."</f>
        <v>Provide details if your firm has changed the product mix of the goods imported since January 1, 2023.</v>
      </c>
      <c r="P115" s="74" t="str">
        <f>"Fournissez des détails si votre entreprise a modifié la gamme de marchandises qu'elle importe depuis le 1er janvier "&amp;Variables!B6&amp;"."</f>
        <v>Fournissez des détails si votre entreprise a modifié la gamme de marchandises qu'elle importe depuis le 1er janvier 2023.</v>
      </c>
      <c r="Q115" s="74"/>
    </row>
    <row r="116" spans="1:17" s="30" customFormat="1" x14ac:dyDescent="0.3">
      <c r="A116" s="96"/>
      <c r="B116" s="127"/>
      <c r="C116" s="128"/>
      <c r="D116" s="128"/>
      <c r="E116" s="128"/>
      <c r="F116" s="128"/>
      <c r="G116" s="128"/>
      <c r="H116" s="128"/>
      <c r="I116" s="128"/>
      <c r="J116" s="128"/>
      <c r="K116" s="128"/>
      <c r="L116" s="124"/>
      <c r="O116" s="74"/>
      <c r="P116" s="74"/>
      <c r="Q116" s="74"/>
    </row>
    <row r="117" spans="1:17" s="10" customFormat="1" x14ac:dyDescent="0.3">
      <c r="A117" s="8"/>
      <c r="B117" s="498"/>
      <c r="C117" s="499"/>
      <c r="D117" s="499"/>
      <c r="E117" s="499"/>
      <c r="F117" s="499"/>
      <c r="G117" s="499"/>
      <c r="H117" s="499"/>
      <c r="I117" s="499"/>
      <c r="J117" s="499"/>
      <c r="K117" s="499"/>
      <c r="L117" s="500"/>
      <c r="M117" s="30"/>
    </row>
    <row r="118" spans="1:17" s="10" customFormat="1" x14ac:dyDescent="0.3">
      <c r="A118" s="8"/>
      <c r="B118" s="498"/>
      <c r="C118" s="499"/>
      <c r="D118" s="499"/>
      <c r="E118" s="499"/>
      <c r="F118" s="499"/>
      <c r="G118" s="499"/>
      <c r="H118" s="499"/>
      <c r="I118" s="499"/>
      <c r="J118" s="499"/>
      <c r="K118" s="499"/>
      <c r="L118" s="500"/>
      <c r="M118" s="30"/>
    </row>
    <row r="119" spans="1:17" s="10" customFormat="1" x14ac:dyDescent="0.3">
      <c r="A119" s="8"/>
      <c r="B119" s="498"/>
      <c r="C119" s="499"/>
      <c r="D119" s="499"/>
      <c r="E119" s="499"/>
      <c r="F119" s="499"/>
      <c r="G119" s="499"/>
      <c r="H119" s="499"/>
      <c r="I119" s="499"/>
      <c r="J119" s="499"/>
      <c r="K119" s="499"/>
      <c r="L119" s="500"/>
      <c r="M119" s="30"/>
    </row>
    <row r="120" spans="1:17" s="10" customFormat="1" x14ac:dyDescent="0.3">
      <c r="A120" s="8"/>
      <c r="B120" s="498"/>
      <c r="C120" s="499"/>
      <c r="D120" s="499"/>
      <c r="E120" s="499"/>
      <c r="F120" s="499"/>
      <c r="G120" s="499"/>
      <c r="H120" s="499"/>
      <c r="I120" s="499"/>
      <c r="J120" s="499"/>
      <c r="K120" s="499"/>
      <c r="L120" s="500"/>
      <c r="M120" s="30"/>
    </row>
    <row r="121" spans="1:17" s="10" customFormat="1" x14ac:dyDescent="0.3">
      <c r="A121" s="8"/>
      <c r="B121" s="498"/>
      <c r="C121" s="499"/>
      <c r="D121" s="499"/>
      <c r="E121" s="499"/>
      <c r="F121" s="499"/>
      <c r="G121" s="499"/>
      <c r="H121" s="499"/>
      <c r="I121" s="499"/>
      <c r="J121" s="499"/>
      <c r="K121" s="499"/>
      <c r="L121" s="500"/>
      <c r="M121" s="30"/>
    </row>
    <row r="122" spans="1:17" s="10" customFormat="1" x14ac:dyDescent="0.3">
      <c r="A122" s="8"/>
      <c r="B122" s="498"/>
      <c r="C122" s="499"/>
      <c r="D122" s="499"/>
      <c r="E122" s="499"/>
      <c r="F122" s="499"/>
      <c r="G122" s="499"/>
      <c r="H122" s="499"/>
      <c r="I122" s="499"/>
      <c r="J122" s="499"/>
      <c r="K122" s="499"/>
      <c r="L122" s="500"/>
      <c r="M122" s="30"/>
    </row>
    <row r="123" spans="1:17" s="10" customFormat="1" x14ac:dyDescent="0.3">
      <c r="A123" s="8"/>
      <c r="B123" s="498"/>
      <c r="C123" s="499"/>
      <c r="D123" s="499"/>
      <c r="E123" s="499"/>
      <c r="F123" s="499"/>
      <c r="G123" s="499"/>
      <c r="H123" s="499"/>
      <c r="I123" s="499"/>
      <c r="J123" s="499"/>
      <c r="K123" s="499"/>
      <c r="L123" s="500"/>
      <c r="M123" s="30"/>
    </row>
    <row r="124" spans="1:17" s="10" customFormat="1" x14ac:dyDescent="0.3">
      <c r="A124" s="8"/>
      <c r="B124" s="498"/>
      <c r="C124" s="499"/>
      <c r="D124" s="499"/>
      <c r="E124" s="499"/>
      <c r="F124" s="499"/>
      <c r="G124" s="499"/>
      <c r="H124" s="499"/>
      <c r="I124" s="499"/>
      <c r="J124" s="499"/>
      <c r="K124" s="499"/>
      <c r="L124" s="500"/>
      <c r="M124" s="30"/>
    </row>
    <row r="125" spans="1:17" s="30" customFormat="1" x14ac:dyDescent="0.3">
      <c r="A125" s="96"/>
      <c r="B125" s="98"/>
      <c r="C125" s="99"/>
      <c r="D125" s="99"/>
      <c r="E125" s="99"/>
      <c r="F125" s="99"/>
      <c r="G125" s="99"/>
      <c r="H125" s="99"/>
      <c r="I125" s="99"/>
      <c r="J125" s="99"/>
      <c r="K125" s="99"/>
      <c r="L125" s="100"/>
      <c r="O125" s="74"/>
      <c r="P125" s="74"/>
      <c r="Q125" s="74"/>
    </row>
    <row r="126" spans="1:17" s="10" customFormat="1" x14ac:dyDescent="0.3">
      <c r="A126" s="7"/>
      <c r="B126" s="501" t="s">
        <v>21</v>
      </c>
      <c r="C126" s="502"/>
      <c r="D126" s="502"/>
      <c r="E126" s="502"/>
      <c r="F126" s="502"/>
      <c r="G126" s="502"/>
      <c r="H126" s="502"/>
      <c r="I126" s="502"/>
      <c r="J126" s="502"/>
      <c r="K126" s="502"/>
      <c r="L126" s="503"/>
      <c r="M126" s="113"/>
    </row>
    <row r="127" spans="1:17" s="30" customFormat="1" x14ac:dyDescent="0.3">
      <c r="A127" s="129"/>
      <c r="B127" s="127"/>
      <c r="C127" s="128"/>
      <c r="D127" s="128"/>
      <c r="E127" s="128"/>
      <c r="F127" s="128"/>
      <c r="G127" s="128"/>
      <c r="H127" s="128"/>
      <c r="I127" s="128"/>
      <c r="J127" s="128"/>
      <c r="K127" s="128"/>
      <c r="L127" s="124"/>
      <c r="O127" s="74"/>
      <c r="P127" s="74"/>
      <c r="Q127" s="74"/>
    </row>
    <row r="128" spans="1:17" s="30" customFormat="1" x14ac:dyDescent="0.3">
      <c r="A128" s="129"/>
      <c r="B128" s="523" t="str">
        <f>IF(Intro!$G$21="English",O128,P128)</f>
        <v>Describe how delivery of the goods purchased by your firm is paid for.</v>
      </c>
      <c r="C128" s="524"/>
      <c r="D128" s="524"/>
      <c r="E128" s="524"/>
      <c r="F128" s="524"/>
      <c r="G128" s="524"/>
      <c r="H128" s="524"/>
      <c r="I128" s="524"/>
      <c r="J128" s="524"/>
      <c r="K128" s="524"/>
      <c r="L128" s="525"/>
      <c r="O128" s="74" t="s">
        <v>120</v>
      </c>
      <c r="P128" s="74" t="s">
        <v>153</v>
      </c>
      <c r="Q128" s="74"/>
    </row>
    <row r="129" spans="1:17" s="30" customFormat="1" x14ac:dyDescent="0.3">
      <c r="A129" s="129"/>
      <c r="B129" s="127"/>
      <c r="C129" s="128"/>
      <c r="D129" s="128"/>
      <c r="E129" s="128"/>
      <c r="F129" s="128"/>
      <c r="G129" s="128"/>
      <c r="H129" s="128"/>
      <c r="I129" s="199" t="str">
        <f>IF(Intro!$G$21="English",O129,P129)</f>
        <v>Select all that apply</v>
      </c>
      <c r="J129" s="128"/>
      <c r="K129" s="128"/>
      <c r="L129" s="124"/>
      <c r="O129" s="74" t="s">
        <v>328</v>
      </c>
      <c r="P129" s="62" t="s">
        <v>329</v>
      </c>
      <c r="Q129" s="74"/>
    </row>
    <row r="130" spans="1:17" ht="14.1" customHeight="1" x14ac:dyDescent="0.3">
      <c r="A130" s="7"/>
      <c r="B130" s="526" t="str">
        <f>IF(Intro!$G$21="English",O130,P130)</f>
        <v xml:space="preserve">The exporter handles delivery, and the cost is built into the price. </v>
      </c>
      <c r="C130" s="527"/>
      <c r="D130" s="527"/>
      <c r="E130" s="527"/>
      <c r="F130" s="527"/>
      <c r="G130" s="527"/>
      <c r="H130" s="528"/>
      <c r="I130" s="73"/>
      <c r="J130" s="128"/>
      <c r="K130" s="128"/>
      <c r="L130" s="124"/>
      <c r="M130" s="62"/>
      <c r="O130" s="62" t="s">
        <v>294</v>
      </c>
      <c r="P130" s="150" t="s">
        <v>296</v>
      </c>
    </row>
    <row r="131" spans="1:17" ht="14.1" customHeight="1" x14ac:dyDescent="0.3">
      <c r="A131" s="7"/>
      <c r="B131" s="526" t="str">
        <f>IF(Intro!$G$21="English",O131,P131)</f>
        <v xml:space="preserve">The exporter handles delivery, but charges your firm separately for it. </v>
      </c>
      <c r="C131" s="527"/>
      <c r="D131" s="527"/>
      <c r="E131" s="527"/>
      <c r="F131" s="527"/>
      <c r="G131" s="527"/>
      <c r="H131" s="528"/>
      <c r="I131" s="73"/>
      <c r="J131" s="128"/>
      <c r="K131" s="128"/>
      <c r="L131" s="124"/>
      <c r="M131" s="62"/>
      <c r="O131" s="62" t="s">
        <v>295</v>
      </c>
      <c r="P131" s="150" t="s">
        <v>297</v>
      </c>
    </row>
    <row r="132" spans="1:17" ht="14.25" customHeight="1" x14ac:dyDescent="0.3">
      <c r="A132" s="7"/>
      <c r="B132" s="526" t="str">
        <f>IF(Intro!$G$21="English",O132,P132)</f>
        <v xml:space="preserve">Your firm arranges and pays for delivery directly. </v>
      </c>
      <c r="C132" s="527"/>
      <c r="D132" s="527"/>
      <c r="E132" s="527"/>
      <c r="F132" s="527"/>
      <c r="G132" s="527"/>
      <c r="H132" s="528"/>
      <c r="I132" s="73"/>
      <c r="J132" s="128"/>
      <c r="K132" s="128"/>
      <c r="L132" s="124"/>
      <c r="M132" s="62"/>
      <c r="O132" s="62" t="s">
        <v>311</v>
      </c>
      <c r="P132" s="150" t="s">
        <v>298</v>
      </c>
    </row>
    <row r="133" spans="1:17" s="30" customFormat="1" x14ac:dyDescent="0.3">
      <c r="A133" s="129"/>
      <c r="B133" s="127"/>
      <c r="C133" s="128"/>
      <c r="D133" s="128"/>
      <c r="E133" s="128"/>
      <c r="F133" s="128"/>
      <c r="G133" s="128"/>
      <c r="H133" s="128"/>
      <c r="I133" s="128"/>
      <c r="J133" s="128"/>
      <c r="K133" s="128"/>
      <c r="L133" s="124"/>
      <c r="O133" s="74"/>
      <c r="P133" s="74"/>
      <c r="Q133" s="74"/>
    </row>
    <row r="134" spans="1:17" s="30" customFormat="1" x14ac:dyDescent="0.3">
      <c r="A134" s="129"/>
      <c r="B134" s="523" t="str">
        <f>IF(Intro!$G$21="English",O134,P134)</f>
        <v>Provide details if delivery charges paid by your firm have changed since January 1, 2023.</v>
      </c>
      <c r="C134" s="524"/>
      <c r="D134" s="524"/>
      <c r="E134" s="524"/>
      <c r="F134" s="524"/>
      <c r="G134" s="524"/>
      <c r="H134" s="524"/>
      <c r="I134" s="524"/>
      <c r="J134" s="524"/>
      <c r="K134" s="524"/>
      <c r="L134" s="525"/>
      <c r="O134" s="74" t="str">
        <f>"Provide details if delivery charges paid by your firm have changed since January 1, "&amp;Variables!B6&amp;"."</f>
        <v>Provide details if delivery charges paid by your firm have changed since January 1, 2023.</v>
      </c>
      <c r="P134" s="74" t="str">
        <f>"Fournissez des détails si les frais de livraison payés par votre entreprise ont changé depuis le 1er janvier "&amp;Variables!B6&amp;"."</f>
        <v>Fournissez des détails si les frais de livraison payés par votre entreprise ont changé depuis le 1er janvier 2023.</v>
      </c>
      <c r="Q134" s="74"/>
    </row>
    <row r="135" spans="1:17" s="30" customFormat="1" x14ac:dyDescent="0.3">
      <c r="A135" s="129"/>
      <c r="B135" s="127"/>
      <c r="C135" s="128"/>
      <c r="D135" s="128"/>
      <c r="E135" s="128"/>
      <c r="F135" s="128"/>
      <c r="G135" s="128"/>
      <c r="H135" s="128"/>
      <c r="I135" s="128"/>
      <c r="J135" s="128"/>
      <c r="K135" s="128"/>
      <c r="L135" s="124"/>
      <c r="O135" s="74"/>
      <c r="P135" s="74"/>
      <c r="Q135" s="74"/>
    </row>
    <row r="136" spans="1:17" s="10" customFormat="1" x14ac:dyDescent="0.3">
      <c r="A136" s="7"/>
      <c r="B136" s="498"/>
      <c r="C136" s="499"/>
      <c r="D136" s="499"/>
      <c r="E136" s="499"/>
      <c r="F136" s="499"/>
      <c r="G136" s="499"/>
      <c r="H136" s="499"/>
      <c r="I136" s="499"/>
      <c r="J136" s="499"/>
      <c r="K136" s="499"/>
      <c r="L136" s="500"/>
      <c r="M136" s="30"/>
    </row>
    <row r="137" spans="1:17" s="10" customFormat="1" x14ac:dyDescent="0.3">
      <c r="A137" s="7"/>
      <c r="B137" s="498"/>
      <c r="C137" s="499"/>
      <c r="D137" s="499"/>
      <c r="E137" s="499"/>
      <c r="F137" s="499"/>
      <c r="G137" s="499"/>
      <c r="H137" s="499"/>
      <c r="I137" s="499"/>
      <c r="J137" s="499"/>
      <c r="K137" s="499"/>
      <c r="L137" s="500"/>
      <c r="M137" s="30"/>
    </row>
    <row r="138" spans="1:17" s="10" customFormat="1" x14ac:dyDescent="0.3">
      <c r="A138" s="8"/>
      <c r="B138" s="498"/>
      <c r="C138" s="499"/>
      <c r="D138" s="499"/>
      <c r="E138" s="499"/>
      <c r="F138" s="499"/>
      <c r="G138" s="499"/>
      <c r="H138" s="499"/>
      <c r="I138" s="499"/>
      <c r="J138" s="499"/>
      <c r="K138" s="499"/>
      <c r="L138" s="500"/>
      <c r="M138" s="30"/>
    </row>
    <row r="139" spans="1:17" s="10" customFormat="1" x14ac:dyDescent="0.3">
      <c r="A139" s="8"/>
      <c r="B139" s="498"/>
      <c r="C139" s="499"/>
      <c r="D139" s="499"/>
      <c r="E139" s="499"/>
      <c r="F139" s="499"/>
      <c r="G139" s="499"/>
      <c r="H139" s="499"/>
      <c r="I139" s="499"/>
      <c r="J139" s="499"/>
      <c r="K139" s="499"/>
      <c r="L139" s="500"/>
      <c r="M139" s="30"/>
    </row>
    <row r="140" spans="1:17" s="10" customFormat="1" x14ac:dyDescent="0.3">
      <c r="A140" s="8"/>
      <c r="B140" s="498"/>
      <c r="C140" s="499"/>
      <c r="D140" s="499"/>
      <c r="E140" s="499"/>
      <c r="F140" s="499"/>
      <c r="G140" s="499"/>
      <c r="H140" s="499"/>
      <c r="I140" s="499"/>
      <c r="J140" s="499"/>
      <c r="K140" s="499"/>
      <c r="L140" s="500"/>
      <c r="M140" s="30"/>
    </row>
    <row r="141" spans="1:17" s="10" customFormat="1" x14ac:dyDescent="0.3">
      <c r="A141" s="7"/>
      <c r="B141" s="498"/>
      <c r="C141" s="499"/>
      <c r="D141" s="499"/>
      <c r="E141" s="499"/>
      <c r="F141" s="499"/>
      <c r="G141" s="499"/>
      <c r="H141" s="499"/>
      <c r="I141" s="499"/>
      <c r="J141" s="499"/>
      <c r="K141" s="499"/>
      <c r="L141" s="500"/>
      <c r="M141" s="30"/>
    </row>
    <row r="142" spans="1:17" s="10" customFormat="1" x14ac:dyDescent="0.3">
      <c r="A142" s="7"/>
      <c r="B142" s="498"/>
      <c r="C142" s="499"/>
      <c r="D142" s="499"/>
      <c r="E142" s="499"/>
      <c r="F142" s="499"/>
      <c r="G142" s="499"/>
      <c r="H142" s="499"/>
      <c r="I142" s="499"/>
      <c r="J142" s="499"/>
      <c r="K142" s="499"/>
      <c r="L142" s="500"/>
      <c r="M142" s="30"/>
    </row>
    <row r="143" spans="1:17" s="10" customFormat="1" x14ac:dyDescent="0.3">
      <c r="A143" s="7"/>
      <c r="B143" s="498"/>
      <c r="C143" s="499"/>
      <c r="D143" s="499"/>
      <c r="E143" s="499"/>
      <c r="F143" s="499"/>
      <c r="G143" s="499"/>
      <c r="H143" s="499"/>
      <c r="I143" s="499"/>
      <c r="J143" s="499"/>
      <c r="K143" s="499"/>
      <c r="L143" s="500"/>
      <c r="M143" s="30"/>
    </row>
    <row r="144" spans="1:17" s="30" customFormat="1" x14ac:dyDescent="0.3">
      <c r="A144" s="129"/>
      <c r="B144" s="98"/>
      <c r="C144" s="99"/>
      <c r="D144" s="99"/>
      <c r="E144" s="99"/>
      <c r="F144" s="99"/>
      <c r="G144" s="99"/>
      <c r="H144" s="99"/>
      <c r="I144" s="99"/>
      <c r="J144" s="99"/>
      <c r="K144" s="99"/>
      <c r="L144" s="100"/>
      <c r="O144" s="74"/>
      <c r="P144" s="74"/>
      <c r="Q144" s="74"/>
    </row>
    <row r="146" spans="1:17" x14ac:dyDescent="0.3">
      <c r="B146" s="518" t="str">
        <f>IF(Intro!$G$21="English",O146,P146)</f>
        <v>MARKET CHARACTERISTICS OF THE GOODS</v>
      </c>
      <c r="C146" s="519"/>
      <c r="D146" s="519"/>
      <c r="E146" s="519"/>
      <c r="F146" s="519"/>
      <c r="G146" s="519"/>
      <c r="H146" s="519"/>
      <c r="I146" s="519"/>
      <c r="J146" s="519"/>
      <c r="K146" s="519"/>
      <c r="L146" s="520"/>
      <c r="M146" s="30"/>
      <c r="O146" s="72" t="s">
        <v>235</v>
      </c>
      <c r="P146" s="72" t="s">
        <v>236</v>
      </c>
    </row>
    <row r="147" spans="1:17" s="10" customFormat="1" x14ac:dyDescent="0.3">
      <c r="A147" s="8"/>
      <c r="B147" s="501" t="s">
        <v>22</v>
      </c>
      <c r="C147" s="502"/>
      <c r="D147" s="502"/>
      <c r="E147" s="502"/>
      <c r="F147" s="502"/>
      <c r="G147" s="502"/>
      <c r="H147" s="502"/>
      <c r="I147" s="502"/>
      <c r="J147" s="502"/>
      <c r="K147" s="502"/>
      <c r="L147" s="503"/>
      <c r="M147" s="113"/>
    </row>
    <row r="148" spans="1:17" s="30" customFormat="1" x14ac:dyDescent="0.3">
      <c r="A148" s="96"/>
      <c r="B148" s="127"/>
      <c r="C148" s="128"/>
      <c r="D148" s="128"/>
      <c r="E148" s="128"/>
      <c r="F148" s="128"/>
      <c r="G148" s="128"/>
      <c r="H148" s="128"/>
      <c r="I148" s="128"/>
      <c r="J148" s="128"/>
      <c r="K148" s="128"/>
      <c r="L148" s="124"/>
      <c r="O148" s="74"/>
      <c r="P148" s="74"/>
      <c r="Q148" s="74"/>
    </row>
    <row r="149" spans="1:17" s="30" customFormat="1" x14ac:dyDescent="0.3">
      <c r="A149" s="96"/>
      <c r="B149" s="523" t="str">
        <f>IF(Intro!$G$21="English",O149,P149)</f>
        <v>If your firm is a distributor, indicate the primary industries in which the goods are sold.</v>
      </c>
      <c r="C149" s="524"/>
      <c r="D149" s="524"/>
      <c r="E149" s="524"/>
      <c r="F149" s="524"/>
      <c r="G149" s="524"/>
      <c r="H149" s="524"/>
      <c r="I149" s="524"/>
      <c r="J149" s="524"/>
      <c r="K149" s="524"/>
      <c r="L149" s="525"/>
      <c r="O149" s="62" t="s">
        <v>333</v>
      </c>
      <c r="P149" s="62" t="s">
        <v>334</v>
      </c>
      <c r="Q149" s="74"/>
    </row>
    <row r="150" spans="1:17" s="30" customFormat="1" x14ac:dyDescent="0.3">
      <c r="A150" s="96"/>
      <c r="B150" s="523" t="str">
        <f>IF(Intro!$G$21="English",O150,P150)</f>
        <v>If your firm is an end user, indicate your primary industries.</v>
      </c>
      <c r="C150" s="524"/>
      <c r="D150" s="524"/>
      <c r="E150" s="524"/>
      <c r="F150" s="524"/>
      <c r="G150" s="524"/>
      <c r="H150" s="524"/>
      <c r="I150" s="524"/>
      <c r="J150" s="524"/>
      <c r="K150" s="524"/>
      <c r="L150" s="525"/>
      <c r="O150" s="62" t="s">
        <v>335</v>
      </c>
      <c r="P150" s="62" t="s">
        <v>336</v>
      </c>
      <c r="Q150" s="206"/>
    </row>
    <row r="151" spans="1:17" s="30" customFormat="1" x14ac:dyDescent="0.3">
      <c r="A151" s="96"/>
      <c r="B151" s="127"/>
      <c r="C151" s="128"/>
      <c r="D151" s="128"/>
      <c r="E151" s="128"/>
      <c r="F151" s="128"/>
      <c r="G151" s="128"/>
      <c r="H151" s="128"/>
      <c r="I151" s="128"/>
      <c r="J151" s="128"/>
      <c r="K151" s="128"/>
      <c r="L151" s="124"/>
      <c r="O151" s="74"/>
      <c r="P151" s="74"/>
      <c r="Q151" s="74"/>
    </row>
    <row r="152" spans="1:17" x14ac:dyDescent="0.3">
      <c r="B152" s="554" t="str">
        <f>IF(Intro!$G$21="English",O152,P152)</f>
        <v xml:space="preserve">Primary Industry 1 </v>
      </c>
      <c r="C152" s="478"/>
      <c r="D152" s="555"/>
      <c r="E152" s="555"/>
      <c r="F152" s="555"/>
      <c r="G152" s="555"/>
      <c r="H152" s="555"/>
      <c r="I152" s="555"/>
      <c r="J152" s="555"/>
      <c r="K152" s="555"/>
      <c r="L152" s="556"/>
      <c r="M152" s="62"/>
      <c r="O152" s="62" t="s">
        <v>122</v>
      </c>
      <c r="P152" s="62" t="s">
        <v>123</v>
      </c>
    </row>
    <row r="153" spans="1:17" x14ac:dyDescent="0.3">
      <c r="B153" s="554"/>
      <c r="C153" s="478"/>
      <c r="D153" s="555"/>
      <c r="E153" s="555"/>
      <c r="F153" s="555"/>
      <c r="G153" s="555"/>
      <c r="H153" s="555"/>
      <c r="I153" s="555"/>
      <c r="J153" s="555"/>
      <c r="K153" s="555"/>
      <c r="L153" s="556"/>
      <c r="M153" s="62"/>
    </row>
    <row r="154" spans="1:17" x14ac:dyDescent="0.3">
      <c r="B154" s="554"/>
      <c r="C154" s="478"/>
      <c r="D154" s="555"/>
      <c r="E154" s="555"/>
      <c r="F154" s="555"/>
      <c r="G154" s="555"/>
      <c r="H154" s="555"/>
      <c r="I154" s="555"/>
      <c r="J154" s="555"/>
      <c r="K154" s="555"/>
      <c r="L154" s="556"/>
      <c r="M154" s="62"/>
    </row>
    <row r="155" spans="1:17" x14ac:dyDescent="0.3">
      <c r="B155" s="554"/>
      <c r="C155" s="478"/>
      <c r="D155" s="555"/>
      <c r="E155" s="555"/>
      <c r="F155" s="555"/>
      <c r="G155" s="555"/>
      <c r="H155" s="555"/>
      <c r="I155" s="555"/>
      <c r="J155" s="555"/>
      <c r="K155" s="555"/>
      <c r="L155" s="556"/>
      <c r="M155" s="62"/>
    </row>
    <row r="156" spans="1:17" x14ac:dyDescent="0.3">
      <c r="B156" s="554"/>
      <c r="C156" s="478"/>
      <c r="D156" s="555"/>
      <c r="E156" s="555"/>
      <c r="F156" s="555"/>
      <c r="G156" s="555"/>
      <c r="H156" s="555"/>
      <c r="I156" s="555"/>
      <c r="J156" s="555"/>
      <c r="K156" s="555"/>
      <c r="L156" s="556"/>
      <c r="M156" s="62"/>
    </row>
    <row r="157" spans="1:17" x14ac:dyDescent="0.3">
      <c r="B157" s="554" t="str">
        <f>IF(Intro!$G$21="English",O157,P157)</f>
        <v>Primary Industry 2</v>
      </c>
      <c r="C157" s="478"/>
      <c r="D157" s="555"/>
      <c r="E157" s="555"/>
      <c r="F157" s="555"/>
      <c r="G157" s="555"/>
      <c r="H157" s="555"/>
      <c r="I157" s="555"/>
      <c r="J157" s="555"/>
      <c r="K157" s="555"/>
      <c r="L157" s="556"/>
      <c r="M157" s="62"/>
      <c r="O157" s="62" t="s">
        <v>124</v>
      </c>
      <c r="P157" s="62" t="s">
        <v>125</v>
      </c>
    </row>
    <row r="158" spans="1:17" x14ac:dyDescent="0.3">
      <c r="B158" s="554"/>
      <c r="C158" s="478"/>
      <c r="D158" s="555"/>
      <c r="E158" s="555"/>
      <c r="F158" s="555"/>
      <c r="G158" s="555"/>
      <c r="H158" s="555"/>
      <c r="I158" s="555"/>
      <c r="J158" s="555"/>
      <c r="K158" s="555"/>
      <c r="L158" s="556"/>
      <c r="M158" s="62"/>
    </row>
    <row r="159" spans="1:17" x14ac:dyDescent="0.3">
      <c r="B159" s="554"/>
      <c r="C159" s="478"/>
      <c r="D159" s="555"/>
      <c r="E159" s="555"/>
      <c r="F159" s="555"/>
      <c r="G159" s="555"/>
      <c r="H159" s="555"/>
      <c r="I159" s="555"/>
      <c r="J159" s="555"/>
      <c r="K159" s="555"/>
      <c r="L159" s="556"/>
      <c r="M159" s="62"/>
    </row>
    <row r="160" spans="1:17" x14ac:dyDescent="0.3">
      <c r="B160" s="554"/>
      <c r="C160" s="478"/>
      <c r="D160" s="555"/>
      <c r="E160" s="555"/>
      <c r="F160" s="555"/>
      <c r="G160" s="555"/>
      <c r="H160" s="555"/>
      <c r="I160" s="555"/>
      <c r="J160" s="555"/>
      <c r="K160" s="555"/>
      <c r="L160" s="556"/>
      <c r="M160" s="62"/>
    </row>
    <row r="161" spans="1:17" x14ac:dyDescent="0.3">
      <c r="B161" s="554"/>
      <c r="C161" s="478"/>
      <c r="D161" s="555"/>
      <c r="E161" s="555"/>
      <c r="F161" s="555"/>
      <c r="G161" s="555"/>
      <c r="H161" s="555"/>
      <c r="I161" s="555"/>
      <c r="J161" s="555"/>
      <c r="K161" s="555"/>
      <c r="L161" s="556"/>
      <c r="M161" s="62"/>
    </row>
    <row r="162" spans="1:17" x14ac:dyDescent="0.3">
      <c r="B162" s="554" t="str">
        <f>IF(Intro!$G$21="English",O162,P162)</f>
        <v>Primary Industry 3</v>
      </c>
      <c r="C162" s="478"/>
      <c r="D162" s="555"/>
      <c r="E162" s="555"/>
      <c r="F162" s="555"/>
      <c r="G162" s="555"/>
      <c r="H162" s="555"/>
      <c r="I162" s="555"/>
      <c r="J162" s="555"/>
      <c r="K162" s="555"/>
      <c r="L162" s="556"/>
      <c r="M162" s="62"/>
      <c r="O162" s="62" t="s">
        <v>126</v>
      </c>
      <c r="P162" s="62" t="s">
        <v>127</v>
      </c>
    </row>
    <row r="163" spans="1:17" x14ac:dyDescent="0.3">
      <c r="B163" s="554"/>
      <c r="C163" s="478"/>
      <c r="D163" s="555"/>
      <c r="E163" s="555"/>
      <c r="F163" s="555"/>
      <c r="G163" s="555"/>
      <c r="H163" s="555"/>
      <c r="I163" s="555"/>
      <c r="J163" s="555"/>
      <c r="K163" s="555"/>
      <c r="L163" s="556"/>
      <c r="M163" s="62"/>
    </row>
    <row r="164" spans="1:17" x14ac:dyDescent="0.3">
      <c r="B164" s="554"/>
      <c r="C164" s="478"/>
      <c r="D164" s="555"/>
      <c r="E164" s="555"/>
      <c r="F164" s="555"/>
      <c r="G164" s="555"/>
      <c r="H164" s="555"/>
      <c r="I164" s="555"/>
      <c r="J164" s="555"/>
      <c r="K164" s="555"/>
      <c r="L164" s="556"/>
      <c r="M164" s="62"/>
    </row>
    <row r="165" spans="1:17" x14ac:dyDescent="0.3">
      <c r="B165" s="554"/>
      <c r="C165" s="478"/>
      <c r="D165" s="555"/>
      <c r="E165" s="555"/>
      <c r="F165" s="555"/>
      <c r="G165" s="555"/>
      <c r="H165" s="555"/>
      <c r="I165" s="555"/>
      <c r="J165" s="555"/>
      <c r="K165" s="555"/>
      <c r="L165" s="556"/>
      <c r="M165" s="62"/>
    </row>
    <row r="166" spans="1:17" x14ac:dyDescent="0.3">
      <c r="B166" s="554"/>
      <c r="C166" s="478"/>
      <c r="D166" s="555"/>
      <c r="E166" s="555"/>
      <c r="F166" s="555"/>
      <c r="G166" s="555"/>
      <c r="H166" s="555"/>
      <c r="I166" s="555"/>
      <c r="J166" s="555"/>
      <c r="K166" s="555"/>
      <c r="L166" s="556"/>
      <c r="M166" s="62"/>
    </row>
    <row r="167" spans="1:17" s="30" customFormat="1" x14ac:dyDescent="0.3">
      <c r="A167" s="96"/>
      <c r="B167" s="98"/>
      <c r="C167" s="99"/>
      <c r="D167" s="99"/>
      <c r="E167" s="99"/>
      <c r="F167" s="99"/>
      <c r="G167" s="99"/>
      <c r="H167" s="99"/>
      <c r="I167" s="99"/>
      <c r="J167" s="99"/>
      <c r="K167" s="99"/>
      <c r="L167" s="100"/>
      <c r="O167" s="74"/>
      <c r="P167" s="74"/>
      <c r="Q167" s="74"/>
    </row>
    <row r="168" spans="1:17" s="10" customFormat="1" x14ac:dyDescent="0.3">
      <c r="A168" s="7"/>
      <c r="B168" s="501" t="s">
        <v>23</v>
      </c>
      <c r="C168" s="502"/>
      <c r="D168" s="502"/>
      <c r="E168" s="502"/>
      <c r="F168" s="502"/>
      <c r="G168" s="502"/>
      <c r="H168" s="502"/>
      <c r="I168" s="502"/>
      <c r="J168" s="502"/>
      <c r="K168" s="502"/>
      <c r="L168" s="503"/>
      <c r="M168" s="113"/>
    </row>
    <row r="169" spans="1:17" s="30" customFormat="1" x14ac:dyDescent="0.3">
      <c r="A169" s="129"/>
      <c r="B169" s="127"/>
      <c r="C169" s="128"/>
      <c r="D169" s="128"/>
      <c r="E169" s="128"/>
      <c r="F169" s="128"/>
      <c r="G169" s="128"/>
      <c r="H169" s="128"/>
      <c r="I169" s="128"/>
      <c r="J169" s="128"/>
      <c r="K169" s="128"/>
      <c r="L169" s="124"/>
      <c r="O169" s="74"/>
      <c r="P169" s="74"/>
      <c r="Q169" s="74"/>
    </row>
    <row r="170" spans="1:17" s="30" customFormat="1" x14ac:dyDescent="0.3">
      <c r="A170" s="96"/>
      <c r="B170" s="380" t="str">
        <f>IF(Intro!$G$21="English",O170,P170)</f>
        <v>Describe whether there is seasonality in the Canadian market for the goods. Describe any seasonal patterns in your firm's imports, inventory or sales of imports in Canada.</v>
      </c>
      <c r="C170" s="381"/>
      <c r="D170" s="381"/>
      <c r="E170" s="381"/>
      <c r="F170" s="381"/>
      <c r="G170" s="381"/>
      <c r="H170" s="381"/>
      <c r="I170" s="381"/>
      <c r="J170" s="381"/>
      <c r="K170" s="381"/>
      <c r="L170" s="382"/>
      <c r="O170" s="74" t="s">
        <v>142</v>
      </c>
      <c r="P170" s="74" t="s">
        <v>143</v>
      </c>
      <c r="Q170" s="74"/>
    </row>
    <row r="171" spans="1:17" s="30" customFormat="1" x14ac:dyDescent="0.3">
      <c r="A171" s="96"/>
      <c r="B171" s="380"/>
      <c r="C171" s="381"/>
      <c r="D171" s="381"/>
      <c r="E171" s="381"/>
      <c r="F171" s="381"/>
      <c r="G171" s="381"/>
      <c r="H171" s="381"/>
      <c r="I171" s="381"/>
      <c r="J171" s="381"/>
      <c r="K171" s="381"/>
      <c r="L171" s="382"/>
      <c r="O171" s="74"/>
      <c r="P171" s="74"/>
      <c r="Q171" s="74"/>
    </row>
    <row r="172" spans="1:17" s="30" customFormat="1" x14ac:dyDescent="0.3">
      <c r="A172" s="129"/>
      <c r="B172" s="127"/>
      <c r="C172" s="128"/>
      <c r="D172" s="128"/>
      <c r="E172" s="128"/>
      <c r="F172" s="128"/>
      <c r="G172" s="128"/>
      <c r="H172" s="128"/>
      <c r="I172" s="128"/>
      <c r="J172" s="128"/>
      <c r="K172" s="128"/>
      <c r="L172" s="124"/>
      <c r="O172" s="74"/>
      <c r="P172" s="74"/>
      <c r="Q172" s="74"/>
    </row>
    <row r="173" spans="1:17" s="10" customFormat="1" x14ac:dyDescent="0.3">
      <c r="A173" s="8"/>
      <c r="B173" s="498"/>
      <c r="C173" s="499"/>
      <c r="D173" s="499"/>
      <c r="E173" s="499"/>
      <c r="F173" s="499"/>
      <c r="G173" s="499"/>
      <c r="H173" s="499"/>
      <c r="I173" s="499"/>
      <c r="J173" s="499"/>
      <c r="K173" s="499"/>
      <c r="L173" s="500"/>
      <c r="M173" s="30"/>
    </row>
    <row r="174" spans="1:17" s="10" customFormat="1" x14ac:dyDescent="0.3">
      <c r="A174" s="8"/>
      <c r="B174" s="498"/>
      <c r="C174" s="499"/>
      <c r="D174" s="499"/>
      <c r="E174" s="499"/>
      <c r="F174" s="499"/>
      <c r="G174" s="499"/>
      <c r="H174" s="499"/>
      <c r="I174" s="499"/>
      <c r="J174" s="499"/>
      <c r="K174" s="499"/>
      <c r="L174" s="500"/>
      <c r="M174" s="30"/>
    </row>
    <row r="175" spans="1:17" s="10" customFormat="1" x14ac:dyDescent="0.3">
      <c r="A175" s="8"/>
      <c r="B175" s="498"/>
      <c r="C175" s="499"/>
      <c r="D175" s="499"/>
      <c r="E175" s="499"/>
      <c r="F175" s="499"/>
      <c r="G175" s="499"/>
      <c r="H175" s="499"/>
      <c r="I175" s="499"/>
      <c r="J175" s="499"/>
      <c r="K175" s="499"/>
      <c r="L175" s="500"/>
      <c r="M175" s="30"/>
    </row>
    <row r="176" spans="1:17" s="10" customFormat="1" x14ac:dyDescent="0.3">
      <c r="A176" s="8"/>
      <c r="B176" s="498"/>
      <c r="C176" s="499"/>
      <c r="D176" s="499"/>
      <c r="E176" s="499"/>
      <c r="F176" s="499"/>
      <c r="G176" s="499"/>
      <c r="H176" s="499"/>
      <c r="I176" s="499"/>
      <c r="J176" s="499"/>
      <c r="K176" s="499"/>
      <c r="L176" s="500"/>
      <c r="M176" s="30"/>
    </row>
    <row r="177" spans="1:17" s="10" customFormat="1" x14ac:dyDescent="0.3">
      <c r="A177" s="8"/>
      <c r="B177" s="498"/>
      <c r="C177" s="499"/>
      <c r="D177" s="499"/>
      <c r="E177" s="499"/>
      <c r="F177" s="499"/>
      <c r="G177" s="499"/>
      <c r="H177" s="499"/>
      <c r="I177" s="499"/>
      <c r="J177" s="499"/>
      <c r="K177" s="499"/>
      <c r="L177" s="500"/>
      <c r="M177" s="30"/>
    </row>
    <row r="178" spans="1:17" s="10" customFormat="1" x14ac:dyDescent="0.3">
      <c r="A178" s="8"/>
      <c r="B178" s="498"/>
      <c r="C178" s="499"/>
      <c r="D178" s="499"/>
      <c r="E178" s="499"/>
      <c r="F178" s="499"/>
      <c r="G178" s="499"/>
      <c r="H178" s="499"/>
      <c r="I178" s="499"/>
      <c r="J178" s="499"/>
      <c r="K178" s="499"/>
      <c r="L178" s="500"/>
      <c r="M178" s="30"/>
    </row>
    <row r="179" spans="1:17" s="10" customFormat="1" x14ac:dyDescent="0.3">
      <c r="A179" s="8"/>
      <c r="B179" s="498"/>
      <c r="C179" s="499"/>
      <c r="D179" s="499"/>
      <c r="E179" s="499"/>
      <c r="F179" s="499"/>
      <c r="G179" s="499"/>
      <c r="H179" s="499"/>
      <c r="I179" s="499"/>
      <c r="J179" s="499"/>
      <c r="K179" s="499"/>
      <c r="L179" s="500"/>
      <c r="M179" s="30"/>
    </row>
    <row r="180" spans="1:17" s="10" customFormat="1" x14ac:dyDescent="0.3">
      <c r="A180" s="8"/>
      <c r="B180" s="498"/>
      <c r="C180" s="499"/>
      <c r="D180" s="499"/>
      <c r="E180" s="499"/>
      <c r="F180" s="499"/>
      <c r="G180" s="499"/>
      <c r="H180" s="499"/>
      <c r="I180" s="499"/>
      <c r="J180" s="499"/>
      <c r="K180" s="499"/>
      <c r="L180" s="500"/>
      <c r="M180" s="30"/>
    </row>
    <row r="181" spans="1:17" s="30" customFormat="1" x14ac:dyDescent="0.3">
      <c r="A181" s="129"/>
      <c r="B181" s="98"/>
      <c r="C181" s="99"/>
      <c r="D181" s="99"/>
      <c r="E181" s="99"/>
      <c r="F181" s="99"/>
      <c r="G181" s="99"/>
      <c r="H181" s="99"/>
      <c r="I181" s="99"/>
      <c r="J181" s="99"/>
      <c r="K181" s="99"/>
      <c r="L181" s="100"/>
      <c r="O181" s="74"/>
      <c r="P181" s="74"/>
      <c r="Q181" s="74"/>
    </row>
    <row r="182" spans="1:17" s="10" customFormat="1" x14ac:dyDescent="0.3">
      <c r="A182" s="7"/>
      <c r="B182" s="501" t="s">
        <v>24</v>
      </c>
      <c r="C182" s="502"/>
      <c r="D182" s="502"/>
      <c r="E182" s="502"/>
      <c r="F182" s="502"/>
      <c r="G182" s="502"/>
      <c r="H182" s="502"/>
      <c r="I182" s="502"/>
      <c r="J182" s="502"/>
      <c r="K182" s="502"/>
      <c r="L182" s="503"/>
      <c r="M182" s="113"/>
    </row>
    <row r="183" spans="1:17" s="30" customFormat="1" x14ac:dyDescent="0.3">
      <c r="A183" s="129"/>
      <c r="B183" s="127"/>
      <c r="C183" s="128"/>
      <c r="D183" s="128"/>
      <c r="E183" s="128"/>
      <c r="F183" s="128"/>
      <c r="G183" s="128"/>
      <c r="H183" s="128"/>
      <c r="I183" s="128"/>
      <c r="J183" s="128"/>
      <c r="K183" s="128"/>
      <c r="L183" s="124"/>
      <c r="O183" s="74"/>
      <c r="P183" s="74"/>
      <c r="Q183" s="74"/>
    </row>
    <row r="184" spans="1:17" s="30" customFormat="1" x14ac:dyDescent="0.3">
      <c r="A184" s="129"/>
      <c r="B184" s="380" t="str">
        <f>IF(Intro!$G$21="English",O184,P184)</f>
        <v>What have been the principal factors affecting the demand for the goods since January 1, 2023 (e.g., user preferences, government policy, economic conditions, exchange rate)?</v>
      </c>
      <c r="C184" s="381"/>
      <c r="D184" s="381"/>
      <c r="E184" s="381"/>
      <c r="F184" s="381"/>
      <c r="G184" s="381"/>
      <c r="H184" s="381"/>
      <c r="I184" s="381"/>
      <c r="J184" s="381"/>
      <c r="K184" s="381"/>
      <c r="L184" s="382"/>
      <c r="O184" s="74"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184" s="74"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c r="Q184" s="74"/>
    </row>
    <row r="185" spans="1:17" s="30" customFormat="1" x14ac:dyDescent="0.3">
      <c r="A185" s="129"/>
      <c r="B185" s="380"/>
      <c r="C185" s="381"/>
      <c r="D185" s="381"/>
      <c r="E185" s="381"/>
      <c r="F185" s="381"/>
      <c r="G185" s="381"/>
      <c r="H185" s="381"/>
      <c r="I185" s="381"/>
      <c r="J185" s="381"/>
      <c r="K185" s="381"/>
      <c r="L185" s="382"/>
      <c r="O185" s="74"/>
      <c r="P185" s="74"/>
      <c r="Q185" s="74"/>
    </row>
    <row r="186" spans="1:17" s="30" customFormat="1" x14ac:dyDescent="0.3">
      <c r="A186" s="129"/>
      <c r="B186" s="127"/>
      <c r="C186" s="128"/>
      <c r="D186" s="128"/>
      <c r="E186" s="128"/>
      <c r="F186" s="128"/>
      <c r="G186" s="128"/>
      <c r="H186" s="128"/>
      <c r="I186" s="128"/>
      <c r="J186" s="128"/>
      <c r="K186" s="128"/>
      <c r="L186" s="124"/>
      <c r="O186" s="74"/>
      <c r="P186" s="74"/>
      <c r="Q186" s="74"/>
    </row>
    <row r="187" spans="1:17" s="10" customFormat="1" x14ac:dyDescent="0.3">
      <c r="A187" s="8"/>
      <c r="B187" s="498"/>
      <c r="C187" s="499"/>
      <c r="D187" s="499"/>
      <c r="E187" s="499"/>
      <c r="F187" s="499"/>
      <c r="G187" s="499"/>
      <c r="H187" s="499"/>
      <c r="I187" s="499"/>
      <c r="J187" s="499"/>
      <c r="K187" s="499"/>
      <c r="L187" s="500"/>
      <c r="M187" s="30"/>
    </row>
    <row r="188" spans="1:17" s="10" customFormat="1" x14ac:dyDescent="0.3">
      <c r="A188" s="8"/>
      <c r="B188" s="498"/>
      <c r="C188" s="499"/>
      <c r="D188" s="499"/>
      <c r="E188" s="499"/>
      <c r="F188" s="499"/>
      <c r="G188" s="499"/>
      <c r="H188" s="499"/>
      <c r="I188" s="499"/>
      <c r="J188" s="499"/>
      <c r="K188" s="499"/>
      <c r="L188" s="500"/>
      <c r="M188" s="30"/>
    </row>
    <row r="189" spans="1:17" s="10" customFormat="1" x14ac:dyDescent="0.3">
      <c r="A189" s="8"/>
      <c r="B189" s="498"/>
      <c r="C189" s="499"/>
      <c r="D189" s="499"/>
      <c r="E189" s="499"/>
      <c r="F189" s="499"/>
      <c r="G189" s="499"/>
      <c r="H189" s="499"/>
      <c r="I189" s="499"/>
      <c r="J189" s="499"/>
      <c r="K189" s="499"/>
      <c r="L189" s="500"/>
      <c r="M189" s="30"/>
    </row>
    <row r="190" spans="1:17" s="10" customFormat="1" x14ac:dyDescent="0.3">
      <c r="A190" s="8"/>
      <c r="B190" s="498"/>
      <c r="C190" s="499"/>
      <c r="D190" s="499"/>
      <c r="E190" s="499"/>
      <c r="F190" s="499"/>
      <c r="G190" s="499"/>
      <c r="H190" s="499"/>
      <c r="I190" s="499"/>
      <c r="J190" s="499"/>
      <c r="K190" s="499"/>
      <c r="L190" s="500"/>
      <c r="M190" s="30"/>
    </row>
    <row r="191" spans="1:17" s="10" customFormat="1" x14ac:dyDescent="0.3">
      <c r="A191" s="8"/>
      <c r="B191" s="498"/>
      <c r="C191" s="499"/>
      <c r="D191" s="499"/>
      <c r="E191" s="499"/>
      <c r="F191" s="499"/>
      <c r="G191" s="499"/>
      <c r="H191" s="499"/>
      <c r="I191" s="499"/>
      <c r="J191" s="499"/>
      <c r="K191" s="499"/>
      <c r="L191" s="500"/>
      <c r="M191" s="30"/>
    </row>
    <row r="192" spans="1:17" s="10" customFormat="1" x14ac:dyDescent="0.3">
      <c r="A192" s="8"/>
      <c r="B192" s="498"/>
      <c r="C192" s="499"/>
      <c r="D192" s="499"/>
      <c r="E192" s="499"/>
      <c r="F192" s="499"/>
      <c r="G192" s="499"/>
      <c r="H192" s="499"/>
      <c r="I192" s="499"/>
      <c r="J192" s="499"/>
      <c r="K192" s="499"/>
      <c r="L192" s="500"/>
      <c r="M192" s="30"/>
    </row>
    <row r="193" spans="1:17" s="10" customFormat="1" x14ac:dyDescent="0.3">
      <c r="A193" s="8"/>
      <c r="B193" s="498"/>
      <c r="C193" s="499"/>
      <c r="D193" s="499"/>
      <c r="E193" s="499"/>
      <c r="F193" s="499"/>
      <c r="G193" s="499"/>
      <c r="H193" s="499"/>
      <c r="I193" s="499"/>
      <c r="J193" s="499"/>
      <c r="K193" s="499"/>
      <c r="L193" s="500"/>
      <c r="M193" s="30"/>
    </row>
    <row r="194" spans="1:17" s="10" customFormat="1" x14ac:dyDescent="0.3">
      <c r="A194" s="8"/>
      <c r="B194" s="498"/>
      <c r="C194" s="499"/>
      <c r="D194" s="499"/>
      <c r="E194" s="499"/>
      <c r="F194" s="499"/>
      <c r="G194" s="499"/>
      <c r="H194" s="499"/>
      <c r="I194" s="499"/>
      <c r="J194" s="499"/>
      <c r="K194" s="499"/>
      <c r="L194" s="500"/>
      <c r="M194" s="30"/>
    </row>
    <row r="195" spans="1:17" s="30" customFormat="1" x14ac:dyDescent="0.3">
      <c r="A195" s="129"/>
      <c r="B195" s="98"/>
      <c r="C195" s="99"/>
      <c r="D195" s="99"/>
      <c r="E195" s="99"/>
      <c r="F195" s="99"/>
      <c r="G195" s="99"/>
      <c r="H195" s="99"/>
      <c r="I195" s="99"/>
      <c r="J195" s="99"/>
      <c r="K195" s="99"/>
      <c r="L195" s="100"/>
      <c r="O195" s="74"/>
      <c r="P195" s="74"/>
      <c r="Q195" s="74"/>
    </row>
    <row r="196" spans="1:17" s="10" customFormat="1" x14ac:dyDescent="0.3">
      <c r="A196" s="7"/>
      <c r="B196" s="501" t="s">
        <v>26</v>
      </c>
      <c r="C196" s="502"/>
      <c r="D196" s="502"/>
      <c r="E196" s="502"/>
      <c r="F196" s="502"/>
      <c r="G196" s="502"/>
      <c r="H196" s="502"/>
      <c r="I196" s="502"/>
      <c r="J196" s="502"/>
      <c r="K196" s="502"/>
      <c r="L196" s="503"/>
      <c r="M196" s="113"/>
    </row>
    <row r="197" spans="1:17" s="30" customFormat="1" x14ac:dyDescent="0.3">
      <c r="A197" s="129"/>
      <c r="B197" s="127"/>
      <c r="C197" s="128"/>
      <c r="D197" s="128"/>
      <c r="E197" s="128"/>
      <c r="F197" s="128"/>
      <c r="G197" s="128"/>
      <c r="H197" s="128"/>
      <c r="I197" s="128"/>
      <c r="J197" s="128"/>
      <c r="K197" s="128"/>
      <c r="L197" s="124"/>
      <c r="O197" s="74"/>
      <c r="P197" s="74"/>
      <c r="Q197" s="74"/>
    </row>
    <row r="198" spans="1:17" s="30" customFormat="1" x14ac:dyDescent="0.3">
      <c r="A198" s="129"/>
      <c r="B198" s="523" t="str">
        <f>IF(Intro!$G$21="English",O198,P198)</f>
        <v>Describe any changes in technology that have impacted the Canadian market for the goods since January 1, 2023.</v>
      </c>
      <c r="C198" s="524"/>
      <c r="D198" s="524"/>
      <c r="E198" s="524"/>
      <c r="F198" s="524"/>
      <c r="G198" s="524"/>
      <c r="H198" s="524"/>
      <c r="I198" s="524"/>
      <c r="J198" s="524"/>
      <c r="K198" s="524"/>
      <c r="L198" s="525"/>
      <c r="O198" s="74" t="str">
        <f>"Describe any changes in technology that have impacted the Canadian market for the goods since January 1, "&amp;Variables!B6&amp;"."</f>
        <v>Describe any changes in technology that have impacted the Canadian market for the goods since January 1, 2023.</v>
      </c>
      <c r="P198" s="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c r="Q198" s="74"/>
    </row>
    <row r="199" spans="1:17" s="30" customFormat="1" x14ac:dyDescent="0.3">
      <c r="A199" s="129"/>
      <c r="B199" s="127"/>
      <c r="C199" s="128"/>
      <c r="D199" s="128"/>
      <c r="E199" s="128"/>
      <c r="F199" s="128"/>
      <c r="G199" s="128"/>
      <c r="H199" s="128"/>
      <c r="I199" s="128"/>
      <c r="J199" s="128"/>
      <c r="K199" s="128"/>
      <c r="L199" s="124"/>
      <c r="O199" s="74"/>
      <c r="P199" s="74"/>
      <c r="Q199" s="74"/>
    </row>
    <row r="200" spans="1:17" s="10" customFormat="1" x14ac:dyDescent="0.3">
      <c r="A200" s="7"/>
      <c r="B200" s="498"/>
      <c r="C200" s="499"/>
      <c r="D200" s="499"/>
      <c r="E200" s="499"/>
      <c r="F200" s="499"/>
      <c r="G200" s="499"/>
      <c r="H200" s="499"/>
      <c r="I200" s="499"/>
      <c r="J200" s="499"/>
      <c r="K200" s="499"/>
      <c r="L200" s="500"/>
      <c r="M200" s="30"/>
    </row>
    <row r="201" spans="1:17" s="10" customFormat="1" x14ac:dyDescent="0.3">
      <c r="A201" s="7"/>
      <c r="B201" s="498"/>
      <c r="C201" s="499"/>
      <c r="D201" s="499"/>
      <c r="E201" s="499"/>
      <c r="F201" s="499"/>
      <c r="G201" s="499"/>
      <c r="H201" s="499"/>
      <c r="I201" s="499"/>
      <c r="J201" s="499"/>
      <c r="K201" s="499"/>
      <c r="L201" s="500"/>
      <c r="M201" s="30"/>
    </row>
    <row r="202" spans="1:17" s="10" customFormat="1" x14ac:dyDescent="0.3">
      <c r="A202" s="8"/>
      <c r="B202" s="498"/>
      <c r="C202" s="499"/>
      <c r="D202" s="499"/>
      <c r="E202" s="499"/>
      <c r="F202" s="499"/>
      <c r="G202" s="499"/>
      <c r="H202" s="499"/>
      <c r="I202" s="499"/>
      <c r="J202" s="499"/>
      <c r="K202" s="499"/>
      <c r="L202" s="500"/>
      <c r="M202" s="30"/>
    </row>
    <row r="203" spans="1:17" s="10" customFormat="1" x14ac:dyDescent="0.3">
      <c r="A203" s="8"/>
      <c r="B203" s="498"/>
      <c r="C203" s="499"/>
      <c r="D203" s="499"/>
      <c r="E203" s="499"/>
      <c r="F203" s="499"/>
      <c r="G203" s="499"/>
      <c r="H203" s="499"/>
      <c r="I203" s="499"/>
      <c r="J203" s="499"/>
      <c r="K203" s="499"/>
      <c r="L203" s="500"/>
      <c r="M203" s="30"/>
    </row>
    <row r="204" spans="1:17" s="10" customFormat="1" x14ac:dyDescent="0.3">
      <c r="A204" s="8"/>
      <c r="B204" s="498"/>
      <c r="C204" s="499"/>
      <c r="D204" s="499"/>
      <c r="E204" s="499"/>
      <c r="F204" s="499"/>
      <c r="G204" s="499"/>
      <c r="H204" s="499"/>
      <c r="I204" s="499"/>
      <c r="J204" s="499"/>
      <c r="K204" s="499"/>
      <c r="L204" s="500"/>
      <c r="M204" s="30"/>
    </row>
    <row r="205" spans="1:17" s="10" customFormat="1" x14ac:dyDescent="0.3">
      <c r="A205" s="7"/>
      <c r="B205" s="498"/>
      <c r="C205" s="499"/>
      <c r="D205" s="499"/>
      <c r="E205" s="499"/>
      <c r="F205" s="499"/>
      <c r="G205" s="499"/>
      <c r="H205" s="499"/>
      <c r="I205" s="499"/>
      <c r="J205" s="499"/>
      <c r="K205" s="499"/>
      <c r="L205" s="500"/>
      <c r="M205" s="30"/>
    </row>
    <row r="206" spans="1:17" s="10" customFormat="1" x14ac:dyDescent="0.3">
      <c r="A206" s="7"/>
      <c r="B206" s="498"/>
      <c r="C206" s="499"/>
      <c r="D206" s="499"/>
      <c r="E206" s="499"/>
      <c r="F206" s="499"/>
      <c r="G206" s="499"/>
      <c r="H206" s="499"/>
      <c r="I206" s="499"/>
      <c r="J206" s="499"/>
      <c r="K206" s="499"/>
      <c r="L206" s="500"/>
      <c r="M206" s="30"/>
    </row>
    <row r="207" spans="1:17" s="10" customFormat="1" x14ac:dyDescent="0.3">
      <c r="A207" s="7"/>
      <c r="B207" s="498"/>
      <c r="C207" s="499"/>
      <c r="D207" s="499"/>
      <c r="E207" s="499"/>
      <c r="F207" s="499"/>
      <c r="G207" s="499"/>
      <c r="H207" s="499"/>
      <c r="I207" s="499"/>
      <c r="J207" s="499"/>
      <c r="K207" s="499"/>
      <c r="L207" s="500"/>
      <c r="M207" s="30"/>
    </row>
    <row r="208" spans="1:17" s="30" customFormat="1" x14ac:dyDescent="0.3">
      <c r="A208" s="129"/>
      <c r="B208" s="98"/>
      <c r="C208" s="99"/>
      <c r="D208" s="99"/>
      <c r="E208" s="99"/>
      <c r="F208" s="99"/>
      <c r="G208" s="99"/>
      <c r="H208" s="99"/>
      <c r="I208" s="99"/>
      <c r="J208" s="99"/>
      <c r="K208" s="99"/>
      <c r="L208" s="100"/>
      <c r="O208" s="74"/>
      <c r="P208" s="74"/>
      <c r="Q208" s="74"/>
    </row>
    <row r="209" spans="1:17" s="10" customFormat="1" x14ac:dyDescent="0.3">
      <c r="A209" s="7"/>
      <c r="B209" s="501" t="s">
        <v>33</v>
      </c>
      <c r="C209" s="502"/>
      <c r="D209" s="502"/>
      <c r="E209" s="502"/>
      <c r="F209" s="502"/>
      <c r="G209" s="502"/>
      <c r="H209" s="502"/>
      <c r="I209" s="502"/>
      <c r="J209" s="502"/>
      <c r="K209" s="502"/>
      <c r="L209" s="503"/>
      <c r="M209" s="113"/>
    </row>
    <row r="210" spans="1:17" s="30" customFormat="1" x14ac:dyDescent="0.3">
      <c r="A210" s="129"/>
      <c r="B210" s="127"/>
      <c r="C210" s="128"/>
      <c r="D210" s="128"/>
      <c r="E210" s="128"/>
      <c r="F210" s="128"/>
      <c r="G210" s="128"/>
      <c r="H210" s="128"/>
      <c r="I210" s="128"/>
      <c r="J210" s="128"/>
      <c r="K210" s="128"/>
      <c r="L210" s="124"/>
      <c r="O210" s="74"/>
      <c r="P210" s="74"/>
      <c r="Q210" s="74"/>
    </row>
    <row r="211" spans="1:17" s="30" customFormat="1" x14ac:dyDescent="0.3">
      <c r="A211" s="129"/>
      <c r="B211" s="380" t="str">
        <f>IF(Intro!$G$21="English",O211,P211)</f>
        <v>Explain circumstances where Canadian purchasers are willing to pay a price premium for the goods produced in Canada and what the amount of that premium would be.</v>
      </c>
      <c r="C211" s="381"/>
      <c r="D211" s="381"/>
      <c r="E211" s="381"/>
      <c r="F211" s="381"/>
      <c r="G211" s="381"/>
      <c r="H211" s="381"/>
      <c r="I211" s="381"/>
      <c r="J211" s="381"/>
      <c r="K211" s="381"/>
      <c r="L211" s="382"/>
      <c r="O211" s="74" t="s">
        <v>121</v>
      </c>
      <c r="P211" s="74" t="s">
        <v>155</v>
      </c>
      <c r="Q211" s="74"/>
    </row>
    <row r="212" spans="1:17" s="30" customFormat="1" x14ac:dyDescent="0.3">
      <c r="A212" s="129"/>
      <c r="B212" s="127"/>
      <c r="C212" s="128"/>
      <c r="D212" s="128"/>
      <c r="E212" s="128"/>
      <c r="F212" s="128"/>
      <c r="G212" s="128"/>
      <c r="H212" s="128"/>
      <c r="I212" s="128"/>
      <c r="J212" s="128"/>
      <c r="K212" s="128"/>
      <c r="L212" s="124"/>
      <c r="O212" s="74"/>
      <c r="P212" s="74"/>
      <c r="Q212" s="74"/>
    </row>
    <row r="213" spans="1:17" x14ac:dyDescent="0.3">
      <c r="A213" s="7"/>
      <c r="B213" s="529" t="str">
        <f>IF(Intro!$G$21="English",O213,P213)</f>
        <v>Price Premium</v>
      </c>
      <c r="C213" s="456"/>
      <c r="D213" s="63" t="s">
        <v>95</v>
      </c>
      <c r="E213" s="166"/>
      <c r="F213" s="128"/>
      <c r="G213" s="128"/>
      <c r="H213" s="128"/>
      <c r="I213" s="128"/>
      <c r="J213" s="128"/>
      <c r="K213" s="128"/>
      <c r="L213" s="124"/>
      <c r="M213" s="62"/>
      <c r="O213" s="62" t="s">
        <v>96</v>
      </c>
      <c r="P213" s="62" t="s">
        <v>97</v>
      </c>
    </row>
    <row r="214" spans="1:17" s="30" customFormat="1" x14ac:dyDescent="0.3">
      <c r="A214" s="129"/>
      <c r="B214" s="127"/>
      <c r="C214" s="128"/>
      <c r="D214" s="128"/>
      <c r="E214" s="128"/>
      <c r="F214" s="128"/>
      <c r="G214" s="128"/>
      <c r="H214" s="128"/>
      <c r="I214" s="128"/>
      <c r="J214" s="128"/>
      <c r="K214" s="128"/>
      <c r="L214" s="124"/>
      <c r="O214" s="74"/>
      <c r="P214" s="74"/>
      <c r="Q214" s="74"/>
    </row>
    <row r="215" spans="1:17" s="10" customFormat="1" x14ac:dyDescent="0.3">
      <c r="A215" s="7"/>
      <c r="B215" s="498"/>
      <c r="C215" s="499"/>
      <c r="D215" s="499"/>
      <c r="E215" s="499"/>
      <c r="F215" s="499"/>
      <c r="G215" s="499"/>
      <c r="H215" s="499"/>
      <c r="I215" s="499"/>
      <c r="J215" s="499"/>
      <c r="K215" s="499"/>
      <c r="L215" s="500"/>
      <c r="M215" s="30"/>
    </row>
    <row r="216" spans="1:17" s="10" customFormat="1" x14ac:dyDescent="0.3">
      <c r="A216" s="7"/>
      <c r="B216" s="498"/>
      <c r="C216" s="499"/>
      <c r="D216" s="499"/>
      <c r="E216" s="499"/>
      <c r="F216" s="499"/>
      <c r="G216" s="499"/>
      <c r="H216" s="499"/>
      <c r="I216" s="499"/>
      <c r="J216" s="499"/>
      <c r="K216" s="499"/>
      <c r="L216" s="500"/>
      <c r="M216" s="30"/>
    </row>
    <row r="217" spans="1:17" s="10" customFormat="1" x14ac:dyDescent="0.3">
      <c r="A217" s="7"/>
      <c r="B217" s="498"/>
      <c r="C217" s="499"/>
      <c r="D217" s="499"/>
      <c r="E217" s="499"/>
      <c r="F217" s="499"/>
      <c r="G217" s="499"/>
      <c r="H217" s="499"/>
      <c r="I217" s="499"/>
      <c r="J217" s="499"/>
      <c r="K217" s="499"/>
      <c r="L217" s="500"/>
      <c r="M217" s="30"/>
    </row>
    <row r="218" spans="1:17" s="10" customFormat="1" x14ac:dyDescent="0.3">
      <c r="A218" s="8"/>
      <c r="B218" s="498"/>
      <c r="C218" s="499"/>
      <c r="D218" s="499"/>
      <c r="E218" s="499"/>
      <c r="F218" s="499"/>
      <c r="G218" s="499"/>
      <c r="H218" s="499"/>
      <c r="I218" s="499"/>
      <c r="J218" s="499"/>
      <c r="K218" s="499"/>
      <c r="L218" s="500"/>
      <c r="M218" s="30"/>
    </row>
    <row r="219" spans="1:17" s="10" customFormat="1" x14ac:dyDescent="0.3">
      <c r="A219" s="8"/>
      <c r="B219" s="498"/>
      <c r="C219" s="499"/>
      <c r="D219" s="499"/>
      <c r="E219" s="499"/>
      <c r="F219" s="499"/>
      <c r="G219" s="499"/>
      <c r="H219" s="499"/>
      <c r="I219" s="499"/>
      <c r="J219" s="499"/>
      <c r="K219" s="499"/>
      <c r="L219" s="500"/>
      <c r="M219" s="30"/>
    </row>
    <row r="220" spans="1:17" s="10" customFormat="1" x14ac:dyDescent="0.3">
      <c r="A220" s="8"/>
      <c r="B220" s="498"/>
      <c r="C220" s="499"/>
      <c r="D220" s="499"/>
      <c r="E220" s="499"/>
      <c r="F220" s="499"/>
      <c r="G220" s="499"/>
      <c r="H220" s="499"/>
      <c r="I220" s="499"/>
      <c r="J220" s="499"/>
      <c r="K220" s="499"/>
      <c r="L220" s="500"/>
      <c r="M220" s="30"/>
    </row>
    <row r="221" spans="1:17" s="10" customFormat="1" x14ac:dyDescent="0.3">
      <c r="A221" s="7"/>
      <c r="B221" s="498"/>
      <c r="C221" s="499"/>
      <c r="D221" s="499"/>
      <c r="E221" s="499"/>
      <c r="F221" s="499"/>
      <c r="G221" s="499"/>
      <c r="H221" s="499"/>
      <c r="I221" s="499"/>
      <c r="J221" s="499"/>
      <c r="K221" s="499"/>
      <c r="L221" s="500"/>
      <c r="M221" s="30"/>
    </row>
    <row r="222" spans="1:17" s="10" customFormat="1" x14ac:dyDescent="0.3">
      <c r="A222" s="7"/>
      <c r="B222" s="498"/>
      <c r="C222" s="499"/>
      <c r="D222" s="499"/>
      <c r="E222" s="499"/>
      <c r="F222" s="499"/>
      <c r="G222" s="499"/>
      <c r="H222" s="499"/>
      <c r="I222" s="499"/>
      <c r="J222" s="499"/>
      <c r="K222" s="499"/>
      <c r="L222" s="500"/>
      <c r="M222" s="30"/>
    </row>
    <row r="223" spans="1:17" s="30" customFormat="1" x14ac:dyDescent="0.3">
      <c r="A223" s="129"/>
      <c r="B223" s="98"/>
      <c r="C223" s="99"/>
      <c r="D223" s="99"/>
      <c r="E223" s="99"/>
      <c r="F223" s="99"/>
      <c r="G223" s="99"/>
      <c r="H223" s="99"/>
      <c r="I223" s="99"/>
      <c r="J223" s="99"/>
      <c r="K223" s="99"/>
      <c r="L223" s="100"/>
      <c r="O223" s="74"/>
      <c r="P223" s="74"/>
      <c r="Q223" s="74"/>
    </row>
    <row r="224" spans="1:17" s="10" customFormat="1" x14ac:dyDescent="0.3">
      <c r="A224" s="7"/>
      <c r="B224" s="501" t="s">
        <v>35</v>
      </c>
      <c r="C224" s="502"/>
      <c r="D224" s="502"/>
      <c r="E224" s="502"/>
      <c r="F224" s="502"/>
      <c r="G224" s="502"/>
      <c r="H224" s="502"/>
      <c r="I224" s="502"/>
      <c r="J224" s="502"/>
      <c r="K224" s="502"/>
      <c r="L224" s="503"/>
      <c r="M224" s="113"/>
    </row>
    <row r="225" spans="1:17" s="30" customFormat="1" x14ac:dyDescent="0.3">
      <c r="A225" s="129"/>
      <c r="B225" s="127"/>
      <c r="C225" s="128"/>
      <c r="D225" s="128"/>
      <c r="E225" s="128"/>
      <c r="F225" s="128"/>
      <c r="G225" s="128"/>
      <c r="H225" s="128"/>
      <c r="I225" s="128"/>
      <c r="J225" s="128"/>
      <c r="K225" s="128"/>
      <c r="L225" s="124"/>
      <c r="O225" s="74"/>
      <c r="P225" s="74"/>
      <c r="Q225" s="74"/>
    </row>
    <row r="226" spans="1:17" s="30" customFormat="1" x14ac:dyDescent="0.3">
      <c r="A226" s="129"/>
      <c r="B226" s="523" t="str">
        <f>IF(Intro!$G$21="English",O226,P226)</f>
        <v>Are the goods produced in Canada interchangeable with the goods imported from Chinese Taipei and Germany? Explain.</v>
      </c>
      <c r="C226" s="524"/>
      <c r="D226" s="524"/>
      <c r="E226" s="524"/>
      <c r="F226" s="524"/>
      <c r="G226" s="524"/>
      <c r="H226" s="524"/>
      <c r="I226" s="524"/>
      <c r="J226" s="524"/>
      <c r="K226" s="524"/>
      <c r="L226" s="525"/>
      <c r="O226" s="74" t="str">
        <f>"Are the goods produced in Canada interchangeable with the goods imported from "&amp;Variables!B5&amp;"? Explain."</f>
        <v>Are the goods produced in Canada interchangeable with the goods imported from Chinese Taipei and Germany? Explain.</v>
      </c>
      <c r="P226" s="74" t="str">
        <f>"Les marchandises produites au Canada sont-elles interchangeables avec les marchandises importées "&amp;Variables!C5&amp;"? Expliquez."</f>
        <v>Les marchandises produites au Canada sont-elles interchangeables avec les marchandises importées du Taipei chinois et de l’Allemagne? Expliquez.</v>
      </c>
      <c r="Q226" s="74"/>
    </row>
    <row r="227" spans="1:17" s="30" customFormat="1" x14ac:dyDescent="0.3">
      <c r="A227" s="129"/>
      <c r="B227" s="127"/>
      <c r="C227" s="128"/>
      <c r="D227" s="128"/>
      <c r="E227" s="128"/>
      <c r="F227" s="128"/>
      <c r="G227" s="128"/>
      <c r="H227" s="128"/>
      <c r="I227" s="128"/>
      <c r="J227" s="128"/>
      <c r="K227" s="128"/>
      <c r="L227" s="124"/>
      <c r="O227" s="74"/>
      <c r="P227" s="74"/>
      <c r="Q227" s="74"/>
    </row>
    <row r="228" spans="1:17" s="10" customFormat="1" x14ac:dyDescent="0.3">
      <c r="A228" s="7"/>
      <c r="B228" s="498"/>
      <c r="C228" s="499"/>
      <c r="D228" s="499"/>
      <c r="E228" s="499"/>
      <c r="F228" s="499"/>
      <c r="G228" s="499"/>
      <c r="H228" s="499"/>
      <c r="I228" s="499"/>
      <c r="J228" s="499"/>
      <c r="K228" s="499"/>
      <c r="L228" s="500"/>
      <c r="M228" s="30"/>
    </row>
    <row r="229" spans="1:17" s="10" customFormat="1" x14ac:dyDescent="0.3">
      <c r="A229" s="7"/>
      <c r="B229" s="498"/>
      <c r="C229" s="499"/>
      <c r="D229" s="499"/>
      <c r="E229" s="499"/>
      <c r="F229" s="499"/>
      <c r="G229" s="499"/>
      <c r="H229" s="499"/>
      <c r="I229" s="499"/>
      <c r="J229" s="499"/>
      <c r="K229" s="499"/>
      <c r="L229" s="500"/>
      <c r="M229" s="30"/>
    </row>
    <row r="230" spans="1:17" s="10" customFormat="1" x14ac:dyDescent="0.3">
      <c r="A230" s="8"/>
      <c r="B230" s="498"/>
      <c r="C230" s="499"/>
      <c r="D230" s="499"/>
      <c r="E230" s="499"/>
      <c r="F230" s="499"/>
      <c r="G230" s="499"/>
      <c r="H230" s="499"/>
      <c r="I230" s="499"/>
      <c r="J230" s="499"/>
      <c r="K230" s="499"/>
      <c r="L230" s="500"/>
      <c r="M230" s="30"/>
    </row>
    <row r="231" spans="1:17" s="10" customFormat="1" x14ac:dyDescent="0.3">
      <c r="A231" s="8"/>
      <c r="B231" s="498"/>
      <c r="C231" s="499"/>
      <c r="D231" s="499"/>
      <c r="E231" s="499"/>
      <c r="F231" s="499"/>
      <c r="G231" s="499"/>
      <c r="H231" s="499"/>
      <c r="I231" s="499"/>
      <c r="J231" s="499"/>
      <c r="K231" s="499"/>
      <c r="L231" s="500"/>
      <c r="M231" s="30"/>
    </row>
    <row r="232" spans="1:17" s="10" customFormat="1" x14ac:dyDescent="0.3">
      <c r="A232" s="8"/>
      <c r="B232" s="498"/>
      <c r="C232" s="499"/>
      <c r="D232" s="499"/>
      <c r="E232" s="499"/>
      <c r="F232" s="499"/>
      <c r="G232" s="499"/>
      <c r="H232" s="499"/>
      <c r="I232" s="499"/>
      <c r="J232" s="499"/>
      <c r="K232" s="499"/>
      <c r="L232" s="500"/>
      <c r="M232" s="30"/>
    </row>
    <row r="233" spans="1:17" s="10" customFormat="1" x14ac:dyDescent="0.3">
      <c r="A233" s="7"/>
      <c r="B233" s="498"/>
      <c r="C233" s="499"/>
      <c r="D233" s="499"/>
      <c r="E233" s="499"/>
      <c r="F233" s="499"/>
      <c r="G233" s="499"/>
      <c r="H233" s="499"/>
      <c r="I233" s="499"/>
      <c r="J233" s="499"/>
      <c r="K233" s="499"/>
      <c r="L233" s="500"/>
      <c r="M233" s="30"/>
    </row>
    <row r="234" spans="1:17" s="10" customFormat="1" x14ac:dyDescent="0.3">
      <c r="A234" s="7"/>
      <c r="B234" s="498"/>
      <c r="C234" s="499"/>
      <c r="D234" s="499"/>
      <c r="E234" s="499"/>
      <c r="F234" s="499"/>
      <c r="G234" s="499"/>
      <c r="H234" s="499"/>
      <c r="I234" s="499"/>
      <c r="J234" s="499"/>
      <c r="K234" s="499"/>
      <c r="L234" s="500"/>
      <c r="M234" s="30"/>
    </row>
    <row r="235" spans="1:17" s="10" customFormat="1" x14ac:dyDescent="0.3">
      <c r="A235" s="7"/>
      <c r="B235" s="498"/>
      <c r="C235" s="499"/>
      <c r="D235" s="499"/>
      <c r="E235" s="499"/>
      <c r="F235" s="499"/>
      <c r="G235" s="499"/>
      <c r="H235" s="499"/>
      <c r="I235" s="499"/>
      <c r="J235" s="499"/>
      <c r="K235" s="499"/>
      <c r="L235" s="500"/>
      <c r="M235" s="30"/>
    </row>
    <row r="236" spans="1:17" s="30" customFormat="1" x14ac:dyDescent="0.3">
      <c r="A236" s="129"/>
      <c r="B236" s="98"/>
      <c r="C236" s="99"/>
      <c r="D236" s="99"/>
      <c r="E236" s="99"/>
      <c r="F236" s="99"/>
      <c r="G236" s="99"/>
      <c r="H236" s="99"/>
      <c r="I236" s="99"/>
      <c r="J236" s="99"/>
      <c r="K236" s="99"/>
      <c r="L236" s="100"/>
      <c r="O236" s="74"/>
      <c r="P236" s="74"/>
      <c r="Q236" s="74"/>
    </row>
    <row r="237" spans="1:17" s="10" customFormat="1" x14ac:dyDescent="0.3">
      <c r="A237" s="7"/>
      <c r="B237" s="501" t="s">
        <v>36</v>
      </c>
      <c r="C237" s="502"/>
      <c r="D237" s="502"/>
      <c r="E237" s="502"/>
      <c r="F237" s="502"/>
      <c r="G237" s="502"/>
      <c r="H237" s="502"/>
      <c r="I237" s="502"/>
      <c r="J237" s="502"/>
      <c r="K237" s="502"/>
      <c r="L237" s="503"/>
      <c r="M237" s="113"/>
    </row>
    <row r="238" spans="1:17" s="30" customFormat="1" x14ac:dyDescent="0.3">
      <c r="A238" s="129"/>
      <c r="B238" s="127"/>
      <c r="C238" s="128"/>
      <c r="D238" s="128"/>
      <c r="E238" s="128"/>
      <c r="F238" s="128"/>
      <c r="G238" s="128"/>
      <c r="H238" s="128"/>
      <c r="I238" s="128"/>
      <c r="J238" s="128"/>
      <c r="K238" s="128"/>
      <c r="L238" s="124"/>
      <c r="O238" s="74"/>
      <c r="P238" s="74"/>
      <c r="Q238" s="74"/>
    </row>
    <row r="239" spans="1:17" s="30" customFormat="1" x14ac:dyDescent="0.3">
      <c r="A239" s="129"/>
      <c r="B239" s="523" t="str">
        <f>IF(Intro!$G$21="English",O239,P239)</f>
        <v>Are the goods produced in Canada comparable in price with the goods imported from Chinese Taipei and Germany? Explain.</v>
      </c>
      <c r="C239" s="524"/>
      <c r="D239" s="524"/>
      <c r="E239" s="524"/>
      <c r="F239" s="524"/>
      <c r="G239" s="524"/>
      <c r="H239" s="524"/>
      <c r="I239" s="524"/>
      <c r="J239" s="524"/>
      <c r="K239" s="524"/>
      <c r="L239" s="525"/>
      <c r="O239" s="74" t="str">
        <f>"Are the goods produced in Canada comparable in price with the goods imported from "&amp;Variables!B5&amp;"? Explain."</f>
        <v>Are the goods produced in Canada comparable in price with the goods imported from Chinese Taipei and Germany? Explain.</v>
      </c>
      <c r="P239" s="74" t="str">
        <f>"Les marchandises produites au Canada sont-elles comparables en prix aux marchandises importées "&amp;Variables!C5&amp;"? Expliquez."</f>
        <v>Les marchandises produites au Canada sont-elles comparables en prix aux marchandises importées du Taipei chinois et de l’Allemagne? Expliquez.</v>
      </c>
      <c r="Q239" s="74"/>
    </row>
    <row r="240" spans="1:17" s="30" customFormat="1" x14ac:dyDescent="0.3">
      <c r="A240" s="129"/>
      <c r="B240" s="127"/>
      <c r="C240" s="128"/>
      <c r="D240" s="128"/>
      <c r="E240" s="128"/>
      <c r="F240" s="128"/>
      <c r="G240" s="128"/>
      <c r="H240" s="128"/>
      <c r="I240" s="128"/>
      <c r="J240" s="128"/>
      <c r="K240" s="128"/>
      <c r="L240" s="124"/>
      <c r="O240" s="74"/>
      <c r="P240" s="74"/>
      <c r="Q240" s="74"/>
    </row>
    <row r="241" spans="1:17" s="10" customFormat="1" x14ac:dyDescent="0.3">
      <c r="A241" s="7"/>
      <c r="B241" s="498"/>
      <c r="C241" s="499"/>
      <c r="D241" s="499"/>
      <c r="E241" s="499"/>
      <c r="F241" s="499"/>
      <c r="G241" s="499"/>
      <c r="H241" s="499"/>
      <c r="I241" s="499"/>
      <c r="J241" s="499"/>
      <c r="K241" s="499"/>
      <c r="L241" s="500"/>
      <c r="M241" s="30"/>
    </row>
    <row r="242" spans="1:17" s="10" customFormat="1" x14ac:dyDescent="0.3">
      <c r="A242" s="7"/>
      <c r="B242" s="498"/>
      <c r="C242" s="499"/>
      <c r="D242" s="499"/>
      <c r="E242" s="499"/>
      <c r="F242" s="499"/>
      <c r="G242" s="499"/>
      <c r="H242" s="499"/>
      <c r="I242" s="499"/>
      <c r="J242" s="499"/>
      <c r="K242" s="499"/>
      <c r="L242" s="500"/>
      <c r="M242" s="30"/>
    </row>
    <row r="243" spans="1:17" s="10" customFormat="1" x14ac:dyDescent="0.3">
      <c r="A243" s="8"/>
      <c r="B243" s="498"/>
      <c r="C243" s="499"/>
      <c r="D243" s="499"/>
      <c r="E243" s="499"/>
      <c r="F243" s="499"/>
      <c r="G243" s="499"/>
      <c r="H243" s="499"/>
      <c r="I243" s="499"/>
      <c r="J243" s="499"/>
      <c r="K243" s="499"/>
      <c r="L243" s="500"/>
      <c r="M243" s="30"/>
    </row>
    <row r="244" spans="1:17" s="10" customFormat="1" x14ac:dyDescent="0.3">
      <c r="A244" s="8"/>
      <c r="B244" s="498"/>
      <c r="C244" s="499"/>
      <c r="D244" s="499"/>
      <c r="E244" s="499"/>
      <c r="F244" s="499"/>
      <c r="G244" s="499"/>
      <c r="H244" s="499"/>
      <c r="I244" s="499"/>
      <c r="J244" s="499"/>
      <c r="K244" s="499"/>
      <c r="L244" s="500"/>
      <c r="M244" s="30"/>
    </row>
    <row r="245" spans="1:17" s="10" customFormat="1" x14ac:dyDescent="0.3">
      <c r="A245" s="8"/>
      <c r="B245" s="498"/>
      <c r="C245" s="499"/>
      <c r="D245" s="499"/>
      <c r="E245" s="499"/>
      <c r="F245" s="499"/>
      <c r="G245" s="499"/>
      <c r="H245" s="499"/>
      <c r="I245" s="499"/>
      <c r="J245" s="499"/>
      <c r="K245" s="499"/>
      <c r="L245" s="500"/>
      <c r="M245" s="30"/>
    </row>
    <row r="246" spans="1:17" s="10" customFormat="1" x14ac:dyDescent="0.3">
      <c r="A246" s="7"/>
      <c r="B246" s="498"/>
      <c r="C246" s="499"/>
      <c r="D246" s="499"/>
      <c r="E246" s="499"/>
      <c r="F246" s="499"/>
      <c r="G246" s="499"/>
      <c r="H246" s="499"/>
      <c r="I246" s="499"/>
      <c r="J246" s="499"/>
      <c r="K246" s="499"/>
      <c r="L246" s="500"/>
      <c r="M246" s="30"/>
    </row>
    <row r="247" spans="1:17" s="10" customFormat="1" x14ac:dyDescent="0.3">
      <c r="A247" s="7"/>
      <c r="B247" s="498"/>
      <c r="C247" s="499"/>
      <c r="D247" s="499"/>
      <c r="E247" s="499"/>
      <c r="F247" s="499"/>
      <c r="G247" s="499"/>
      <c r="H247" s="499"/>
      <c r="I247" s="499"/>
      <c r="J247" s="499"/>
      <c r="K247" s="499"/>
      <c r="L247" s="500"/>
      <c r="M247" s="30"/>
    </row>
    <row r="248" spans="1:17" s="10" customFormat="1" x14ac:dyDescent="0.3">
      <c r="A248" s="7"/>
      <c r="B248" s="498"/>
      <c r="C248" s="499"/>
      <c r="D248" s="499"/>
      <c r="E248" s="499"/>
      <c r="F248" s="499"/>
      <c r="G248" s="499"/>
      <c r="H248" s="499"/>
      <c r="I248" s="499"/>
      <c r="J248" s="499"/>
      <c r="K248" s="499"/>
      <c r="L248" s="500"/>
      <c r="M248" s="30"/>
    </row>
    <row r="249" spans="1:17" s="30" customFormat="1" x14ac:dyDescent="0.3">
      <c r="A249" s="129"/>
      <c r="B249" s="98"/>
      <c r="C249" s="99"/>
      <c r="D249" s="99"/>
      <c r="E249" s="99"/>
      <c r="F249" s="99"/>
      <c r="G249" s="99"/>
      <c r="H249" s="99"/>
      <c r="I249" s="99"/>
      <c r="J249" s="99"/>
      <c r="K249" s="99"/>
      <c r="L249" s="100"/>
      <c r="O249" s="74"/>
      <c r="P249" s="74"/>
      <c r="Q249" s="74"/>
    </row>
    <row r="250" spans="1:17" s="10" customFormat="1" x14ac:dyDescent="0.3">
      <c r="A250" s="7"/>
      <c r="B250" s="501" t="s">
        <v>34</v>
      </c>
      <c r="C250" s="502"/>
      <c r="D250" s="502"/>
      <c r="E250" s="502"/>
      <c r="F250" s="502"/>
      <c r="G250" s="502"/>
      <c r="H250" s="502"/>
      <c r="I250" s="502"/>
      <c r="J250" s="502"/>
      <c r="K250" s="502"/>
      <c r="L250" s="503"/>
      <c r="M250" s="113"/>
    </row>
    <row r="251" spans="1:17" s="30" customFormat="1" x14ac:dyDescent="0.3">
      <c r="A251" s="129"/>
      <c r="B251" s="127"/>
      <c r="C251" s="128"/>
      <c r="D251" s="128"/>
      <c r="E251" s="128"/>
      <c r="F251" s="128"/>
      <c r="G251" s="128"/>
      <c r="H251" s="128"/>
      <c r="I251" s="128"/>
      <c r="J251" s="128"/>
      <c r="K251" s="128"/>
      <c r="L251" s="124"/>
      <c r="O251" s="74"/>
      <c r="P251" s="74"/>
      <c r="Q251" s="74"/>
    </row>
    <row r="252" spans="1:17" s="30" customFormat="1" x14ac:dyDescent="0.3">
      <c r="A252" s="129"/>
      <c r="B252" s="380" t="str">
        <f>IF(Intro!$G$21="English",O252,P252)</f>
        <v>Are the goods produced in Canada comparable in non-price factors (including product quality, lead and delivery times, reliability of supply, etc.) with the goods imported from Chinese Taipei and Germany? Explain.</v>
      </c>
      <c r="C252" s="381"/>
      <c r="D252" s="381"/>
      <c r="E252" s="381"/>
      <c r="F252" s="381"/>
      <c r="G252" s="381"/>
      <c r="H252" s="381"/>
      <c r="I252" s="381"/>
      <c r="J252" s="381"/>
      <c r="K252" s="381"/>
      <c r="L252" s="382"/>
      <c r="O252" s="74" t="str">
        <f>"Are the goods produced in Canada comparable in non-price factors (including product quality, lead and delivery times, reliability of supply, etc.) with the goods imported from "&amp;Variables!B5&amp;"? Explain."</f>
        <v>Are the goods produced in Canada comparable in non-price factors (including product quality, lead and delivery times, reliability of supply, etc.) with the goods imported from Chinese Taipei and Germany? Explain.</v>
      </c>
      <c r="P252" s="74" t="str">
        <f>"Les marchandises produites au Canada sont-elles comparables en termes de facteurs autres que le prix (y compris la qualité du produit, les délais d'exécution et de livraison, la fiabilité de l'approvisionnement, etc.)"&amp;" avec les marchandises importées "&amp;Variables!C5&amp;"? Expliquez."</f>
        <v>Les marchandises produites au Canada sont-elles comparables en termes de facteurs autres que le prix (y compris la qualité du produit, les délais d'exécution et de livraison, la fiabilité de l'approvisionnement, etc.) avec les marchandises importées du Taipei chinois et de l’Allemagne? Expliquez.</v>
      </c>
      <c r="Q252" s="74"/>
    </row>
    <row r="253" spans="1:17" s="30" customFormat="1" x14ac:dyDescent="0.3">
      <c r="A253" s="129"/>
      <c r="B253" s="380"/>
      <c r="C253" s="381"/>
      <c r="D253" s="381"/>
      <c r="E253" s="381"/>
      <c r="F253" s="381"/>
      <c r="G253" s="381"/>
      <c r="H253" s="381"/>
      <c r="I253" s="381"/>
      <c r="J253" s="381"/>
      <c r="K253" s="381"/>
      <c r="L253" s="382"/>
      <c r="O253" s="74"/>
      <c r="P253" s="74"/>
      <c r="Q253" s="74"/>
    </row>
    <row r="254" spans="1:17" s="30" customFormat="1" x14ac:dyDescent="0.3">
      <c r="A254" s="129"/>
      <c r="B254" s="127"/>
      <c r="C254" s="128"/>
      <c r="D254" s="128"/>
      <c r="E254" s="128"/>
      <c r="F254" s="128"/>
      <c r="G254" s="128"/>
      <c r="H254" s="128"/>
      <c r="I254" s="128"/>
      <c r="J254" s="128"/>
      <c r="K254" s="128"/>
      <c r="L254" s="124"/>
      <c r="O254" s="74"/>
      <c r="P254" s="74"/>
      <c r="Q254" s="74"/>
    </row>
    <row r="255" spans="1:17" s="10" customFormat="1" x14ac:dyDescent="0.3">
      <c r="A255" s="7"/>
      <c r="B255" s="498"/>
      <c r="C255" s="499"/>
      <c r="D255" s="499"/>
      <c r="E255" s="499"/>
      <c r="F255" s="499"/>
      <c r="G255" s="499"/>
      <c r="H255" s="499"/>
      <c r="I255" s="499"/>
      <c r="J255" s="499"/>
      <c r="K255" s="499"/>
      <c r="L255" s="500"/>
      <c r="M255" s="30"/>
    </row>
    <row r="256" spans="1:17" s="10" customFormat="1" x14ac:dyDescent="0.3">
      <c r="A256" s="7"/>
      <c r="B256" s="498"/>
      <c r="C256" s="499"/>
      <c r="D256" s="499"/>
      <c r="E256" s="499"/>
      <c r="F256" s="499"/>
      <c r="G256" s="499"/>
      <c r="H256" s="499"/>
      <c r="I256" s="499"/>
      <c r="J256" s="499"/>
      <c r="K256" s="499"/>
      <c r="L256" s="500"/>
      <c r="M256" s="30"/>
    </row>
    <row r="257" spans="1:17" s="10" customFormat="1" x14ac:dyDescent="0.3">
      <c r="A257" s="8"/>
      <c r="B257" s="498"/>
      <c r="C257" s="499"/>
      <c r="D257" s="499"/>
      <c r="E257" s="499"/>
      <c r="F257" s="499"/>
      <c r="G257" s="499"/>
      <c r="H257" s="499"/>
      <c r="I257" s="499"/>
      <c r="J257" s="499"/>
      <c r="K257" s="499"/>
      <c r="L257" s="500"/>
      <c r="M257" s="30"/>
    </row>
    <row r="258" spans="1:17" s="10" customFormat="1" x14ac:dyDescent="0.3">
      <c r="A258" s="8"/>
      <c r="B258" s="498"/>
      <c r="C258" s="499"/>
      <c r="D258" s="499"/>
      <c r="E258" s="499"/>
      <c r="F258" s="499"/>
      <c r="G258" s="499"/>
      <c r="H258" s="499"/>
      <c r="I258" s="499"/>
      <c r="J258" s="499"/>
      <c r="K258" s="499"/>
      <c r="L258" s="500"/>
      <c r="M258" s="30"/>
    </row>
    <row r="259" spans="1:17" s="10" customFormat="1" x14ac:dyDescent="0.3">
      <c r="A259" s="8"/>
      <c r="B259" s="498"/>
      <c r="C259" s="499"/>
      <c r="D259" s="499"/>
      <c r="E259" s="499"/>
      <c r="F259" s="499"/>
      <c r="G259" s="499"/>
      <c r="H259" s="499"/>
      <c r="I259" s="499"/>
      <c r="J259" s="499"/>
      <c r="K259" s="499"/>
      <c r="L259" s="500"/>
      <c r="M259" s="30"/>
    </row>
    <row r="260" spans="1:17" s="10" customFormat="1" x14ac:dyDescent="0.3">
      <c r="A260" s="7"/>
      <c r="B260" s="498"/>
      <c r="C260" s="499"/>
      <c r="D260" s="499"/>
      <c r="E260" s="499"/>
      <c r="F260" s="499"/>
      <c r="G260" s="499"/>
      <c r="H260" s="499"/>
      <c r="I260" s="499"/>
      <c r="J260" s="499"/>
      <c r="K260" s="499"/>
      <c r="L260" s="500"/>
      <c r="M260" s="30"/>
    </row>
    <row r="261" spans="1:17" s="10" customFormat="1" x14ac:dyDescent="0.3">
      <c r="A261" s="7"/>
      <c r="B261" s="498"/>
      <c r="C261" s="499"/>
      <c r="D261" s="499"/>
      <c r="E261" s="499"/>
      <c r="F261" s="499"/>
      <c r="G261" s="499"/>
      <c r="H261" s="499"/>
      <c r="I261" s="499"/>
      <c r="J261" s="499"/>
      <c r="K261" s="499"/>
      <c r="L261" s="500"/>
      <c r="M261" s="30"/>
    </row>
    <row r="262" spans="1:17" s="10" customFormat="1" x14ac:dyDescent="0.3">
      <c r="A262" s="7"/>
      <c r="B262" s="498"/>
      <c r="C262" s="499"/>
      <c r="D262" s="499"/>
      <c r="E262" s="499"/>
      <c r="F262" s="499"/>
      <c r="G262" s="499"/>
      <c r="H262" s="499"/>
      <c r="I262" s="499"/>
      <c r="J262" s="499"/>
      <c r="K262" s="499"/>
      <c r="L262" s="500"/>
      <c r="M262" s="30"/>
    </row>
    <row r="263" spans="1:17" s="30" customFormat="1" x14ac:dyDescent="0.3">
      <c r="A263" s="129"/>
      <c r="B263" s="98"/>
      <c r="C263" s="99"/>
      <c r="D263" s="99"/>
      <c r="E263" s="99"/>
      <c r="F263" s="99"/>
      <c r="G263" s="99"/>
      <c r="H263" s="99"/>
      <c r="I263" s="99"/>
      <c r="J263" s="99"/>
      <c r="K263" s="99"/>
      <c r="L263" s="100"/>
      <c r="O263" s="74"/>
      <c r="P263" s="74"/>
      <c r="Q263" s="74"/>
    </row>
    <row r="264" spans="1:17" x14ac:dyDescent="0.3">
      <c r="A264" s="7"/>
    </row>
    <row r="265" spans="1:17" x14ac:dyDescent="0.3">
      <c r="A265" s="7"/>
      <c r="B265" s="518" t="str">
        <f>IF(Intro!$G$21="English",O265,P265)</f>
        <v>SALES</v>
      </c>
      <c r="C265" s="519"/>
      <c r="D265" s="519"/>
      <c r="E265" s="519"/>
      <c r="F265" s="519"/>
      <c r="G265" s="519"/>
      <c r="H265" s="519"/>
      <c r="I265" s="519"/>
      <c r="J265" s="519"/>
      <c r="K265" s="519"/>
      <c r="L265" s="520"/>
      <c r="M265" s="30"/>
      <c r="O265" s="62" t="s">
        <v>237</v>
      </c>
      <c r="P265" s="62" t="s">
        <v>238</v>
      </c>
    </row>
    <row r="266" spans="1:17" s="10" customFormat="1" x14ac:dyDescent="0.3">
      <c r="A266" s="7"/>
      <c r="B266" s="501" t="s">
        <v>54</v>
      </c>
      <c r="C266" s="502"/>
      <c r="D266" s="502"/>
      <c r="E266" s="502"/>
      <c r="F266" s="502"/>
      <c r="G266" s="502"/>
      <c r="H266" s="502"/>
      <c r="I266" s="502"/>
      <c r="J266" s="502"/>
      <c r="K266" s="502"/>
      <c r="L266" s="503"/>
      <c r="M266" s="113"/>
    </row>
    <row r="267" spans="1:17" s="30" customFormat="1" x14ac:dyDescent="0.3">
      <c r="A267" s="129"/>
      <c r="B267" s="127"/>
      <c r="C267" s="128"/>
      <c r="D267" s="128"/>
      <c r="E267" s="128"/>
      <c r="F267" s="128"/>
      <c r="G267" s="128"/>
      <c r="H267" s="128"/>
      <c r="I267" s="128"/>
      <c r="J267" s="128"/>
      <c r="K267" s="128"/>
      <c r="L267" s="124"/>
      <c r="O267" s="74"/>
      <c r="P267" s="74"/>
      <c r="Q267" s="74"/>
    </row>
    <row r="268" spans="1:17" s="30" customFormat="1" x14ac:dyDescent="0.3">
      <c r="A268" s="129"/>
      <c r="B268" s="523" t="str">
        <f>IF(Intro!$G$21="English",O268,P268)</f>
        <v>Describe any changes in your firm's channels of distribution since January 1, 2023.</v>
      </c>
      <c r="C268" s="524"/>
      <c r="D268" s="524"/>
      <c r="E268" s="524"/>
      <c r="F268" s="524"/>
      <c r="G268" s="524"/>
      <c r="H268" s="524"/>
      <c r="I268" s="524"/>
      <c r="J268" s="524"/>
      <c r="K268" s="524"/>
      <c r="L268" s="525"/>
      <c r="O268" s="74" t="str">
        <f>"Describe any changes in your firm's channels of distribution since January 1, "&amp;Variables!B6&amp;"."</f>
        <v>Describe any changes in your firm's channels of distribution since January 1, 2023.</v>
      </c>
      <c r="P268" s="74" t="str">
        <f>"Décrivez tout changement dans les canaux de distribution de votre entreprise depuis le 1er janvier "&amp;Variables!B6&amp;"."</f>
        <v>Décrivez tout changement dans les canaux de distribution de votre entreprise depuis le 1er janvier 2023.</v>
      </c>
      <c r="Q268" s="74"/>
    </row>
    <row r="269" spans="1:17" s="30" customFormat="1" x14ac:dyDescent="0.3">
      <c r="A269" s="129"/>
      <c r="B269" s="127"/>
      <c r="C269" s="128"/>
      <c r="D269" s="128"/>
      <c r="E269" s="128"/>
      <c r="F269" s="128"/>
      <c r="G269" s="128"/>
      <c r="H269" s="128"/>
      <c r="I269" s="128"/>
      <c r="J269" s="128"/>
      <c r="K269" s="128"/>
      <c r="L269" s="124"/>
      <c r="O269" s="74"/>
      <c r="P269" s="74"/>
      <c r="Q269" s="74"/>
    </row>
    <row r="270" spans="1:17" s="10" customFormat="1" x14ac:dyDescent="0.3">
      <c r="A270" s="7"/>
      <c r="B270" s="498"/>
      <c r="C270" s="499"/>
      <c r="D270" s="499"/>
      <c r="E270" s="499"/>
      <c r="F270" s="499"/>
      <c r="G270" s="499"/>
      <c r="H270" s="499"/>
      <c r="I270" s="499"/>
      <c r="J270" s="499"/>
      <c r="K270" s="499"/>
      <c r="L270" s="500"/>
      <c r="M270" s="30"/>
    </row>
    <row r="271" spans="1:17" s="10" customFormat="1" x14ac:dyDescent="0.3">
      <c r="A271" s="7"/>
      <c r="B271" s="498"/>
      <c r="C271" s="499"/>
      <c r="D271" s="499"/>
      <c r="E271" s="499"/>
      <c r="F271" s="499"/>
      <c r="G271" s="499"/>
      <c r="H271" s="499"/>
      <c r="I271" s="499"/>
      <c r="J271" s="499"/>
      <c r="K271" s="499"/>
      <c r="L271" s="500"/>
      <c r="M271" s="30"/>
    </row>
    <row r="272" spans="1:17" s="10" customFormat="1" x14ac:dyDescent="0.3">
      <c r="A272" s="8"/>
      <c r="B272" s="498"/>
      <c r="C272" s="499"/>
      <c r="D272" s="499"/>
      <c r="E272" s="499"/>
      <c r="F272" s="499"/>
      <c r="G272" s="499"/>
      <c r="H272" s="499"/>
      <c r="I272" s="499"/>
      <c r="J272" s="499"/>
      <c r="K272" s="499"/>
      <c r="L272" s="500"/>
      <c r="M272" s="30"/>
    </row>
    <row r="273" spans="1:17" s="10" customFormat="1" x14ac:dyDescent="0.3">
      <c r="A273" s="8"/>
      <c r="B273" s="498"/>
      <c r="C273" s="499"/>
      <c r="D273" s="499"/>
      <c r="E273" s="499"/>
      <c r="F273" s="499"/>
      <c r="G273" s="499"/>
      <c r="H273" s="499"/>
      <c r="I273" s="499"/>
      <c r="J273" s="499"/>
      <c r="K273" s="499"/>
      <c r="L273" s="500"/>
      <c r="M273" s="30"/>
    </row>
    <row r="274" spans="1:17" s="10" customFormat="1" x14ac:dyDescent="0.3">
      <c r="A274" s="8"/>
      <c r="B274" s="498"/>
      <c r="C274" s="499"/>
      <c r="D274" s="499"/>
      <c r="E274" s="499"/>
      <c r="F274" s="499"/>
      <c r="G274" s="499"/>
      <c r="H274" s="499"/>
      <c r="I274" s="499"/>
      <c r="J274" s="499"/>
      <c r="K274" s="499"/>
      <c r="L274" s="500"/>
      <c r="M274" s="30"/>
    </row>
    <row r="275" spans="1:17" s="10" customFormat="1" x14ac:dyDescent="0.3">
      <c r="A275" s="7"/>
      <c r="B275" s="498"/>
      <c r="C275" s="499"/>
      <c r="D275" s="499"/>
      <c r="E275" s="499"/>
      <c r="F275" s="499"/>
      <c r="G275" s="499"/>
      <c r="H275" s="499"/>
      <c r="I275" s="499"/>
      <c r="J275" s="499"/>
      <c r="K275" s="499"/>
      <c r="L275" s="500"/>
      <c r="M275" s="30"/>
    </row>
    <row r="276" spans="1:17" s="10" customFormat="1" x14ac:dyDescent="0.3">
      <c r="A276" s="7"/>
      <c r="B276" s="498"/>
      <c r="C276" s="499"/>
      <c r="D276" s="499"/>
      <c r="E276" s="499"/>
      <c r="F276" s="499"/>
      <c r="G276" s="499"/>
      <c r="H276" s="499"/>
      <c r="I276" s="499"/>
      <c r="J276" s="499"/>
      <c r="K276" s="499"/>
      <c r="L276" s="500"/>
      <c r="M276" s="30"/>
    </row>
    <row r="277" spans="1:17" s="10" customFormat="1" x14ac:dyDescent="0.3">
      <c r="A277" s="7"/>
      <c r="B277" s="498"/>
      <c r="C277" s="499"/>
      <c r="D277" s="499"/>
      <c r="E277" s="499"/>
      <c r="F277" s="499"/>
      <c r="G277" s="499"/>
      <c r="H277" s="499"/>
      <c r="I277" s="499"/>
      <c r="J277" s="499"/>
      <c r="K277" s="499"/>
      <c r="L277" s="500"/>
      <c r="M277" s="30"/>
    </row>
    <row r="278" spans="1:17" s="30" customFormat="1" x14ac:dyDescent="0.3">
      <c r="A278" s="129"/>
      <c r="B278" s="98"/>
      <c r="C278" s="99"/>
      <c r="D278" s="99"/>
      <c r="E278" s="99"/>
      <c r="F278" s="99"/>
      <c r="G278" s="99"/>
      <c r="H278" s="99"/>
      <c r="I278" s="99"/>
      <c r="J278" s="99"/>
      <c r="K278" s="99"/>
      <c r="L278" s="100"/>
      <c r="O278" s="74"/>
      <c r="P278" s="74"/>
      <c r="Q278" s="74"/>
    </row>
    <row r="279" spans="1:17" s="10" customFormat="1" x14ac:dyDescent="0.3">
      <c r="A279" s="7"/>
      <c r="B279" s="501" t="s">
        <v>55</v>
      </c>
      <c r="C279" s="502"/>
      <c r="D279" s="502"/>
      <c r="E279" s="502"/>
      <c r="F279" s="502"/>
      <c r="G279" s="502"/>
      <c r="H279" s="502"/>
      <c r="I279" s="502"/>
      <c r="J279" s="502"/>
      <c r="K279" s="502"/>
      <c r="L279" s="503"/>
      <c r="M279" s="113"/>
    </row>
    <row r="280" spans="1:17" s="30" customFormat="1" x14ac:dyDescent="0.3">
      <c r="A280" s="129"/>
      <c r="B280" s="127"/>
      <c r="C280" s="128"/>
      <c r="D280" s="128"/>
      <c r="E280" s="128"/>
      <c r="F280" s="128"/>
      <c r="G280" s="128"/>
      <c r="H280" s="128"/>
      <c r="I280" s="128"/>
      <c r="J280" s="128"/>
      <c r="K280" s="128"/>
      <c r="L280" s="124"/>
      <c r="O280" s="74"/>
      <c r="P280" s="74"/>
      <c r="Q280" s="74"/>
    </row>
    <row r="281" spans="1:17" s="30" customFormat="1" ht="14.85" customHeight="1" x14ac:dyDescent="0.3">
      <c r="A281" s="129"/>
      <c r="B281" s="380" t="str">
        <f>IF(Intro!$G$21="English",O281,P281)</f>
        <v>How does your firm promote sales of the goods in the Canadian market? Have your methods changed since January 1, 2023?</v>
      </c>
      <c r="C281" s="381"/>
      <c r="D281" s="381"/>
      <c r="E281" s="381"/>
      <c r="F281" s="381"/>
      <c r="G281" s="381"/>
      <c r="H281" s="381"/>
      <c r="I281" s="381"/>
      <c r="J281" s="381"/>
      <c r="K281" s="381"/>
      <c r="L281" s="382"/>
      <c r="O281" s="74" t="str">
        <f>"How does your firm promote sales of the goods in the Canadian market? Have your methods changed since January 1, "&amp;Variables!B6&amp;"?"</f>
        <v>How does your firm promote sales of the goods in the Canadian market? Have your methods changed since January 1, 2023?</v>
      </c>
      <c r="P281" s="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81" s="74"/>
    </row>
    <row r="282" spans="1:17" s="30" customFormat="1" x14ac:dyDescent="0.3">
      <c r="A282" s="129"/>
      <c r="B282" s="127"/>
      <c r="C282" s="128"/>
      <c r="D282" s="128"/>
      <c r="E282" s="128"/>
      <c r="F282" s="128"/>
      <c r="G282" s="128"/>
      <c r="H282" s="128"/>
      <c r="I282" s="128"/>
      <c r="J282" s="128"/>
      <c r="K282" s="128"/>
      <c r="L282" s="124"/>
      <c r="O282" s="74"/>
      <c r="P282" s="74"/>
      <c r="Q282" s="74"/>
    </row>
    <row r="283" spans="1:17" s="10" customFormat="1" x14ac:dyDescent="0.3">
      <c r="A283" s="7"/>
      <c r="B283" s="498"/>
      <c r="C283" s="499"/>
      <c r="D283" s="499"/>
      <c r="E283" s="499"/>
      <c r="F283" s="499"/>
      <c r="G283" s="499"/>
      <c r="H283" s="499"/>
      <c r="I283" s="499"/>
      <c r="J283" s="499"/>
      <c r="K283" s="499"/>
      <c r="L283" s="500"/>
      <c r="M283" s="30"/>
    </row>
    <row r="284" spans="1:17" s="10" customFormat="1" x14ac:dyDescent="0.3">
      <c r="A284" s="7"/>
      <c r="B284" s="498"/>
      <c r="C284" s="499"/>
      <c r="D284" s="499"/>
      <c r="E284" s="499"/>
      <c r="F284" s="499"/>
      <c r="G284" s="499"/>
      <c r="H284" s="499"/>
      <c r="I284" s="499"/>
      <c r="J284" s="499"/>
      <c r="K284" s="499"/>
      <c r="L284" s="500"/>
      <c r="M284" s="30"/>
    </row>
    <row r="285" spans="1:17" s="10" customFormat="1" x14ac:dyDescent="0.3">
      <c r="A285" s="7"/>
      <c r="B285" s="498"/>
      <c r="C285" s="499"/>
      <c r="D285" s="499"/>
      <c r="E285" s="499"/>
      <c r="F285" s="499"/>
      <c r="G285" s="499"/>
      <c r="H285" s="499"/>
      <c r="I285" s="499"/>
      <c r="J285" s="499"/>
      <c r="K285" s="499"/>
      <c r="L285" s="500"/>
      <c r="M285" s="30"/>
    </row>
    <row r="286" spans="1:17" s="10" customFormat="1" x14ac:dyDescent="0.3">
      <c r="A286" s="8"/>
      <c r="B286" s="498"/>
      <c r="C286" s="499"/>
      <c r="D286" s="499"/>
      <c r="E286" s="499"/>
      <c r="F286" s="499"/>
      <c r="G286" s="499"/>
      <c r="H286" s="499"/>
      <c r="I286" s="499"/>
      <c r="J286" s="499"/>
      <c r="K286" s="499"/>
      <c r="L286" s="500"/>
      <c r="M286" s="30"/>
    </row>
    <row r="287" spans="1:17" s="10" customFormat="1" x14ac:dyDescent="0.3">
      <c r="A287" s="8"/>
      <c r="B287" s="498"/>
      <c r="C287" s="499"/>
      <c r="D287" s="499"/>
      <c r="E287" s="499"/>
      <c r="F287" s="499"/>
      <c r="G287" s="499"/>
      <c r="H287" s="499"/>
      <c r="I287" s="499"/>
      <c r="J287" s="499"/>
      <c r="K287" s="499"/>
      <c r="L287" s="500"/>
      <c r="M287" s="30"/>
    </row>
    <row r="288" spans="1:17" s="10" customFormat="1" x14ac:dyDescent="0.3">
      <c r="A288" s="8"/>
      <c r="B288" s="498"/>
      <c r="C288" s="499"/>
      <c r="D288" s="499"/>
      <c r="E288" s="499"/>
      <c r="F288" s="499"/>
      <c r="G288" s="499"/>
      <c r="H288" s="499"/>
      <c r="I288" s="499"/>
      <c r="J288" s="499"/>
      <c r="K288" s="499"/>
      <c r="L288" s="500"/>
      <c r="M288" s="30"/>
    </row>
    <row r="289" spans="1:17" s="10" customFormat="1" x14ac:dyDescent="0.3">
      <c r="A289" s="7"/>
      <c r="B289" s="498"/>
      <c r="C289" s="499"/>
      <c r="D289" s="499"/>
      <c r="E289" s="499"/>
      <c r="F289" s="499"/>
      <c r="G289" s="499"/>
      <c r="H289" s="499"/>
      <c r="I289" s="499"/>
      <c r="J289" s="499"/>
      <c r="K289" s="499"/>
      <c r="L289" s="500"/>
      <c r="M289" s="30"/>
    </row>
    <row r="290" spans="1:17" s="10" customFormat="1" x14ac:dyDescent="0.3">
      <c r="A290" s="7"/>
      <c r="B290" s="498"/>
      <c r="C290" s="499"/>
      <c r="D290" s="499"/>
      <c r="E290" s="499"/>
      <c r="F290" s="499"/>
      <c r="G290" s="499"/>
      <c r="H290" s="499"/>
      <c r="I290" s="499"/>
      <c r="J290" s="499"/>
      <c r="K290" s="499"/>
      <c r="L290" s="500"/>
      <c r="M290" s="30"/>
    </row>
    <row r="291" spans="1:17" s="30" customFormat="1" x14ac:dyDescent="0.3">
      <c r="A291" s="129"/>
      <c r="B291" s="98"/>
      <c r="C291" s="99"/>
      <c r="D291" s="99"/>
      <c r="E291" s="99"/>
      <c r="F291" s="99"/>
      <c r="G291" s="99"/>
      <c r="H291" s="99"/>
      <c r="I291" s="99"/>
      <c r="J291" s="99"/>
      <c r="K291" s="99"/>
      <c r="L291" s="100"/>
      <c r="O291" s="74"/>
      <c r="P291" s="74"/>
      <c r="Q291" s="74"/>
    </row>
    <row r="292" spans="1:17" s="10" customFormat="1" x14ac:dyDescent="0.3">
      <c r="A292" s="7"/>
      <c r="B292" s="501" t="s">
        <v>43</v>
      </c>
      <c r="C292" s="502"/>
      <c r="D292" s="502"/>
      <c r="E292" s="502"/>
      <c r="F292" s="502"/>
      <c r="G292" s="502"/>
      <c r="H292" s="502"/>
      <c r="I292" s="502"/>
      <c r="J292" s="502"/>
      <c r="K292" s="502"/>
      <c r="L292" s="503"/>
      <c r="M292" s="113"/>
    </row>
    <row r="293" spans="1:17" s="30" customFormat="1" x14ac:dyDescent="0.3">
      <c r="A293" s="129"/>
      <c r="B293" s="127"/>
      <c r="C293" s="128"/>
      <c r="D293" s="128"/>
      <c r="E293" s="128"/>
      <c r="F293" s="128"/>
      <c r="G293" s="128"/>
      <c r="H293" s="128"/>
      <c r="I293" s="128"/>
      <c r="J293" s="128"/>
      <c r="K293" s="128"/>
      <c r="L293" s="124"/>
      <c r="O293" s="74"/>
      <c r="P293" s="74"/>
      <c r="Q293" s="74"/>
    </row>
    <row r="294" spans="1:17" s="30" customFormat="1" x14ac:dyDescent="0.3">
      <c r="A294" s="129"/>
      <c r="B294" s="380" t="str">
        <f>IF(Intro!$G$21="English",O294,P294)</f>
        <v>How does your firm price the goods in the Canadian market? Explain any firm-specific terms used. Explain whether these general pricing practices have changed since January 1, 2023.</v>
      </c>
      <c r="C294" s="381"/>
      <c r="D294" s="381"/>
      <c r="E294" s="381"/>
      <c r="F294" s="381"/>
      <c r="G294" s="381"/>
      <c r="H294" s="381"/>
      <c r="I294" s="381"/>
      <c r="J294" s="381"/>
      <c r="K294" s="381"/>
      <c r="L294" s="382"/>
      <c r="O294" s="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294" s="74" t="str">
        <f>"Comment votre entreprise fixe-t-elle le prix de ses marchandises sur le marché canadien? Expliquez en détail les termes spécifiques à votre entreprise. Indiquez si ces pratiques générales de fixation des prix ont changé depuis le 1er janvier "&amp;Variables!B6&amp;"."</f>
        <v>Comment votre entreprise fixe-t-elle le prix de ses marchandises sur le marché canadien? Expliquez en détail les termes spécifiques à votre entreprise. Indiquez si ces pratiques générales de fixation des prix ont changé depuis le 1er janvier 2023.</v>
      </c>
      <c r="Q294" s="74"/>
    </row>
    <row r="295" spans="1:17" s="30" customFormat="1" x14ac:dyDescent="0.3">
      <c r="A295" s="129"/>
      <c r="B295" s="380"/>
      <c r="C295" s="381"/>
      <c r="D295" s="381"/>
      <c r="E295" s="381"/>
      <c r="F295" s="381"/>
      <c r="G295" s="381"/>
      <c r="H295" s="381"/>
      <c r="I295" s="381"/>
      <c r="J295" s="381"/>
      <c r="K295" s="381"/>
      <c r="L295" s="382"/>
      <c r="O295" s="74"/>
      <c r="P295" s="74"/>
      <c r="Q295" s="74"/>
    </row>
    <row r="296" spans="1:17" s="30" customFormat="1" x14ac:dyDescent="0.3">
      <c r="A296" s="129"/>
      <c r="B296" s="127"/>
      <c r="C296" s="128"/>
      <c r="D296" s="128"/>
      <c r="E296" s="128"/>
      <c r="F296" s="128"/>
      <c r="G296" s="128"/>
      <c r="H296" s="128"/>
      <c r="I296" s="128"/>
      <c r="J296" s="128"/>
      <c r="K296" s="128"/>
      <c r="L296" s="124"/>
      <c r="O296" s="74"/>
      <c r="P296" s="74"/>
      <c r="Q296" s="74"/>
    </row>
    <row r="297" spans="1:17" s="10" customFormat="1" x14ac:dyDescent="0.3">
      <c r="A297" s="7"/>
      <c r="B297" s="498"/>
      <c r="C297" s="499"/>
      <c r="D297" s="499"/>
      <c r="E297" s="499"/>
      <c r="F297" s="499"/>
      <c r="G297" s="499"/>
      <c r="H297" s="499"/>
      <c r="I297" s="499"/>
      <c r="J297" s="499"/>
      <c r="K297" s="499"/>
      <c r="L297" s="500"/>
      <c r="M297" s="30"/>
    </row>
    <row r="298" spans="1:17" s="10" customFormat="1" x14ac:dyDescent="0.3">
      <c r="A298" s="7"/>
      <c r="B298" s="498"/>
      <c r="C298" s="499"/>
      <c r="D298" s="499"/>
      <c r="E298" s="499"/>
      <c r="F298" s="499"/>
      <c r="G298" s="499"/>
      <c r="H298" s="499"/>
      <c r="I298" s="499"/>
      <c r="J298" s="499"/>
      <c r="K298" s="499"/>
      <c r="L298" s="500"/>
      <c r="M298" s="30"/>
    </row>
    <row r="299" spans="1:17" s="10" customFormat="1" x14ac:dyDescent="0.3">
      <c r="A299" s="8"/>
      <c r="B299" s="498"/>
      <c r="C299" s="499"/>
      <c r="D299" s="499"/>
      <c r="E299" s="499"/>
      <c r="F299" s="499"/>
      <c r="G299" s="499"/>
      <c r="H299" s="499"/>
      <c r="I299" s="499"/>
      <c r="J299" s="499"/>
      <c r="K299" s="499"/>
      <c r="L299" s="500"/>
      <c r="M299" s="30"/>
    </row>
    <row r="300" spans="1:17" s="10" customFormat="1" x14ac:dyDescent="0.3">
      <c r="A300" s="8"/>
      <c r="B300" s="498"/>
      <c r="C300" s="499"/>
      <c r="D300" s="499"/>
      <c r="E300" s="499"/>
      <c r="F300" s="499"/>
      <c r="G300" s="499"/>
      <c r="H300" s="499"/>
      <c r="I300" s="499"/>
      <c r="J300" s="499"/>
      <c r="K300" s="499"/>
      <c r="L300" s="500"/>
      <c r="M300" s="30"/>
    </row>
    <row r="301" spans="1:17" s="10" customFormat="1" x14ac:dyDescent="0.3">
      <c r="A301" s="8"/>
      <c r="B301" s="498"/>
      <c r="C301" s="499"/>
      <c r="D301" s="499"/>
      <c r="E301" s="499"/>
      <c r="F301" s="499"/>
      <c r="G301" s="499"/>
      <c r="H301" s="499"/>
      <c r="I301" s="499"/>
      <c r="J301" s="499"/>
      <c r="K301" s="499"/>
      <c r="L301" s="500"/>
      <c r="M301" s="30"/>
    </row>
    <row r="302" spans="1:17" s="10" customFormat="1" x14ac:dyDescent="0.3">
      <c r="A302" s="7"/>
      <c r="B302" s="498"/>
      <c r="C302" s="499"/>
      <c r="D302" s="499"/>
      <c r="E302" s="499"/>
      <c r="F302" s="499"/>
      <c r="G302" s="499"/>
      <c r="H302" s="499"/>
      <c r="I302" s="499"/>
      <c r="J302" s="499"/>
      <c r="K302" s="499"/>
      <c r="L302" s="500"/>
      <c r="M302" s="30"/>
    </row>
    <row r="303" spans="1:17" s="10" customFormat="1" x14ac:dyDescent="0.3">
      <c r="A303" s="7"/>
      <c r="B303" s="498"/>
      <c r="C303" s="499"/>
      <c r="D303" s="499"/>
      <c r="E303" s="499"/>
      <c r="F303" s="499"/>
      <c r="G303" s="499"/>
      <c r="H303" s="499"/>
      <c r="I303" s="499"/>
      <c r="J303" s="499"/>
      <c r="K303" s="499"/>
      <c r="L303" s="500"/>
      <c r="M303" s="30"/>
    </row>
    <row r="304" spans="1:17" s="10" customFormat="1" x14ac:dyDescent="0.3">
      <c r="A304" s="7"/>
      <c r="B304" s="498"/>
      <c r="C304" s="499"/>
      <c r="D304" s="499"/>
      <c r="E304" s="499"/>
      <c r="F304" s="499"/>
      <c r="G304" s="499"/>
      <c r="H304" s="499"/>
      <c r="I304" s="499"/>
      <c r="J304" s="499"/>
      <c r="K304" s="499"/>
      <c r="L304" s="500"/>
      <c r="M304" s="30"/>
    </row>
    <row r="305" spans="1:17" s="30" customFormat="1" x14ac:dyDescent="0.3">
      <c r="A305" s="129"/>
      <c r="B305" s="98"/>
      <c r="C305" s="99"/>
      <c r="D305" s="99"/>
      <c r="E305" s="99"/>
      <c r="F305" s="99"/>
      <c r="G305" s="99"/>
      <c r="H305" s="99"/>
      <c r="I305" s="99"/>
      <c r="J305" s="99"/>
      <c r="K305" s="99"/>
      <c r="L305" s="100"/>
      <c r="O305" s="74"/>
      <c r="P305" s="74"/>
      <c r="Q305" s="74"/>
    </row>
    <row r="306" spans="1:17" s="10" customFormat="1" x14ac:dyDescent="0.3">
      <c r="A306" s="7"/>
      <c r="B306" s="501" t="s">
        <v>56</v>
      </c>
      <c r="C306" s="502"/>
      <c r="D306" s="502"/>
      <c r="E306" s="502"/>
      <c r="F306" s="502"/>
      <c r="G306" s="502"/>
      <c r="H306" s="502"/>
      <c r="I306" s="502"/>
      <c r="J306" s="502"/>
      <c r="K306" s="502"/>
      <c r="L306" s="503"/>
      <c r="M306" s="113"/>
    </row>
    <row r="307" spans="1:17" s="30" customFormat="1" x14ac:dyDescent="0.3">
      <c r="A307" s="129"/>
      <c r="B307" s="127"/>
      <c r="C307" s="128"/>
      <c r="D307" s="128"/>
      <c r="E307" s="128"/>
      <c r="F307" s="128"/>
      <c r="G307" s="128"/>
      <c r="H307" s="128"/>
      <c r="I307" s="128"/>
      <c r="J307" s="128"/>
      <c r="K307" s="128"/>
      <c r="L307" s="124"/>
      <c r="O307" s="74"/>
      <c r="P307" s="74"/>
      <c r="Q307" s="74"/>
    </row>
    <row r="308" spans="1:17" s="30" customFormat="1" x14ac:dyDescent="0.3">
      <c r="A308" s="129"/>
      <c r="B308" s="380" t="str">
        <f>IF(Intro!$G$21="English",O308,P308)</f>
        <v>Provide details of any factors other than material costs (for example, exchange rate fluctuations) that have affected the prices of the goods in the Canadian market since January 1, 2023.</v>
      </c>
      <c r="C308" s="381"/>
      <c r="D308" s="381"/>
      <c r="E308" s="381"/>
      <c r="F308" s="381"/>
      <c r="G308" s="381"/>
      <c r="H308" s="381"/>
      <c r="I308" s="381"/>
      <c r="J308" s="381"/>
      <c r="K308" s="381"/>
      <c r="L308" s="382"/>
      <c r="O308" s="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08" s="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c r="Q308" s="74"/>
    </row>
    <row r="309" spans="1:17" s="30" customFormat="1" x14ac:dyDescent="0.3">
      <c r="A309" s="129"/>
      <c r="B309" s="380"/>
      <c r="C309" s="381"/>
      <c r="D309" s="381"/>
      <c r="E309" s="381"/>
      <c r="F309" s="381"/>
      <c r="G309" s="381"/>
      <c r="H309" s="381"/>
      <c r="I309" s="381"/>
      <c r="J309" s="381"/>
      <c r="K309" s="381"/>
      <c r="L309" s="382"/>
      <c r="O309" s="74"/>
      <c r="P309" s="74"/>
      <c r="Q309" s="74"/>
    </row>
    <row r="310" spans="1:17" s="30" customFormat="1" x14ac:dyDescent="0.3">
      <c r="A310" s="129"/>
      <c r="B310" s="127"/>
      <c r="C310" s="128"/>
      <c r="D310" s="128"/>
      <c r="E310" s="128"/>
      <c r="F310" s="128"/>
      <c r="G310" s="128"/>
      <c r="H310" s="128"/>
      <c r="I310" s="128"/>
      <c r="J310" s="128"/>
      <c r="K310" s="128"/>
      <c r="L310" s="124"/>
      <c r="O310" s="74"/>
      <c r="P310" s="74"/>
      <c r="Q310" s="74"/>
    </row>
    <row r="311" spans="1:17" s="10" customFormat="1" x14ac:dyDescent="0.3">
      <c r="A311" s="7"/>
      <c r="B311" s="498"/>
      <c r="C311" s="499"/>
      <c r="D311" s="499"/>
      <c r="E311" s="499"/>
      <c r="F311" s="499"/>
      <c r="G311" s="499"/>
      <c r="H311" s="499"/>
      <c r="I311" s="499"/>
      <c r="J311" s="499"/>
      <c r="K311" s="499"/>
      <c r="L311" s="500"/>
      <c r="M311" s="30"/>
    </row>
    <row r="312" spans="1:17" s="10" customFormat="1" x14ac:dyDescent="0.3">
      <c r="A312" s="7"/>
      <c r="B312" s="498"/>
      <c r="C312" s="499"/>
      <c r="D312" s="499"/>
      <c r="E312" s="499"/>
      <c r="F312" s="499"/>
      <c r="G312" s="499"/>
      <c r="H312" s="499"/>
      <c r="I312" s="499"/>
      <c r="J312" s="499"/>
      <c r="K312" s="499"/>
      <c r="L312" s="500"/>
      <c r="M312" s="30"/>
    </row>
    <row r="313" spans="1:17" s="10" customFormat="1" x14ac:dyDescent="0.3">
      <c r="A313" s="8"/>
      <c r="B313" s="498"/>
      <c r="C313" s="499"/>
      <c r="D313" s="499"/>
      <c r="E313" s="499"/>
      <c r="F313" s="499"/>
      <c r="G313" s="499"/>
      <c r="H313" s="499"/>
      <c r="I313" s="499"/>
      <c r="J313" s="499"/>
      <c r="K313" s="499"/>
      <c r="L313" s="500"/>
      <c r="M313" s="30"/>
    </row>
    <row r="314" spans="1:17" s="10" customFormat="1" x14ac:dyDescent="0.3">
      <c r="A314" s="8"/>
      <c r="B314" s="498"/>
      <c r="C314" s="499"/>
      <c r="D314" s="499"/>
      <c r="E314" s="499"/>
      <c r="F314" s="499"/>
      <c r="G314" s="499"/>
      <c r="H314" s="499"/>
      <c r="I314" s="499"/>
      <c r="J314" s="499"/>
      <c r="K314" s="499"/>
      <c r="L314" s="500"/>
      <c r="M314" s="30"/>
    </row>
    <row r="315" spans="1:17" s="10" customFormat="1" x14ac:dyDescent="0.3">
      <c r="A315" s="8"/>
      <c r="B315" s="498"/>
      <c r="C315" s="499"/>
      <c r="D315" s="499"/>
      <c r="E315" s="499"/>
      <c r="F315" s="499"/>
      <c r="G315" s="499"/>
      <c r="H315" s="499"/>
      <c r="I315" s="499"/>
      <c r="J315" s="499"/>
      <c r="K315" s="499"/>
      <c r="L315" s="500"/>
      <c r="M315" s="30"/>
    </row>
    <row r="316" spans="1:17" s="10" customFormat="1" x14ac:dyDescent="0.3">
      <c r="A316" s="7"/>
      <c r="B316" s="498"/>
      <c r="C316" s="499"/>
      <c r="D316" s="499"/>
      <c r="E316" s="499"/>
      <c r="F316" s="499"/>
      <c r="G316" s="499"/>
      <c r="H316" s="499"/>
      <c r="I316" s="499"/>
      <c r="J316" s="499"/>
      <c r="K316" s="499"/>
      <c r="L316" s="500"/>
      <c r="M316" s="30"/>
    </row>
    <row r="317" spans="1:17" s="10" customFormat="1" x14ac:dyDescent="0.3">
      <c r="A317" s="7"/>
      <c r="B317" s="498"/>
      <c r="C317" s="499"/>
      <c r="D317" s="499"/>
      <c r="E317" s="499"/>
      <c r="F317" s="499"/>
      <c r="G317" s="499"/>
      <c r="H317" s="499"/>
      <c r="I317" s="499"/>
      <c r="J317" s="499"/>
      <c r="K317" s="499"/>
      <c r="L317" s="500"/>
      <c r="M317" s="30"/>
    </row>
    <row r="318" spans="1:17" s="10" customFormat="1" x14ac:dyDescent="0.3">
      <c r="A318" s="7"/>
      <c r="B318" s="498"/>
      <c r="C318" s="499"/>
      <c r="D318" s="499"/>
      <c r="E318" s="499"/>
      <c r="F318" s="499"/>
      <c r="G318" s="499"/>
      <c r="H318" s="499"/>
      <c r="I318" s="499"/>
      <c r="J318" s="499"/>
      <c r="K318" s="499"/>
      <c r="L318" s="500"/>
      <c r="M318" s="30"/>
    </row>
    <row r="319" spans="1:17" s="30" customFormat="1" x14ac:dyDescent="0.3">
      <c r="A319" s="129"/>
      <c r="B319" s="98"/>
      <c r="C319" s="99"/>
      <c r="D319" s="99"/>
      <c r="E319" s="99"/>
      <c r="F319" s="99"/>
      <c r="G319" s="99"/>
      <c r="H319" s="99"/>
      <c r="I319" s="99"/>
      <c r="J319" s="99"/>
      <c r="K319" s="99"/>
      <c r="L319" s="100"/>
      <c r="O319" s="74"/>
      <c r="P319" s="74"/>
      <c r="Q319" s="74"/>
    </row>
    <row r="320" spans="1:17" s="10" customFormat="1" x14ac:dyDescent="0.3">
      <c r="A320" s="7"/>
      <c r="B320" s="501" t="s">
        <v>57</v>
      </c>
      <c r="C320" s="502"/>
      <c r="D320" s="502"/>
      <c r="E320" s="502"/>
      <c r="F320" s="502"/>
      <c r="G320" s="502"/>
      <c r="H320" s="502"/>
      <c r="I320" s="502"/>
      <c r="J320" s="502"/>
      <c r="K320" s="502"/>
      <c r="L320" s="503"/>
      <c r="M320" s="113"/>
    </row>
    <row r="321" spans="1:17" s="30" customFormat="1" x14ac:dyDescent="0.3">
      <c r="A321" s="129"/>
      <c r="B321" s="186"/>
      <c r="C321" s="187"/>
      <c r="D321" s="187"/>
      <c r="E321" s="187"/>
      <c r="F321" s="187"/>
      <c r="G321" s="187"/>
      <c r="H321" s="187"/>
      <c r="I321" s="187"/>
      <c r="J321" s="187"/>
      <c r="K321" s="187"/>
      <c r="L321" s="188"/>
      <c r="O321" s="74"/>
      <c r="P321" s="74"/>
      <c r="Q321" s="74"/>
    </row>
    <row r="322" spans="1:17" s="30" customFormat="1" x14ac:dyDescent="0.3">
      <c r="A322" s="129"/>
      <c r="B322" s="504" t="str">
        <f>IF(Intro!$G$21="English",O322,P322)</f>
        <v>Describe how delivery of the goods sold by your firm is paid for.</v>
      </c>
      <c r="C322" s="505"/>
      <c r="D322" s="505"/>
      <c r="E322" s="505"/>
      <c r="F322" s="505"/>
      <c r="G322" s="505"/>
      <c r="H322" s="505"/>
      <c r="I322" s="505"/>
      <c r="J322" s="505"/>
      <c r="K322" s="505"/>
      <c r="L322" s="506"/>
      <c r="O322" s="74" t="s">
        <v>98</v>
      </c>
      <c r="P322" s="74" t="s">
        <v>154</v>
      </c>
      <c r="Q322" s="74"/>
    </row>
    <row r="323" spans="1:17" s="30" customFormat="1" x14ac:dyDescent="0.3">
      <c r="A323" s="129"/>
      <c r="B323" s="186"/>
      <c r="C323" s="187"/>
      <c r="D323" s="187"/>
      <c r="E323" s="187"/>
      <c r="F323" s="187"/>
      <c r="G323" s="187"/>
      <c r="H323" s="199" t="str">
        <f>IF(Intro!$G$21="English",O323,P323)</f>
        <v>Select all that apply</v>
      </c>
      <c r="J323" s="128"/>
      <c r="K323" s="128"/>
      <c r="L323" s="124"/>
      <c r="O323" s="197" t="s">
        <v>328</v>
      </c>
      <c r="P323" s="62" t="s">
        <v>329</v>
      </c>
      <c r="Q323" s="74"/>
    </row>
    <row r="324" spans="1:17" ht="14.25" customHeight="1" x14ac:dyDescent="0.3">
      <c r="A324" s="7"/>
      <c r="B324" s="513" t="str">
        <f>IF(Intro!$G$21="English",O324,P324)</f>
        <v xml:space="preserve">Your firm handles delivery, and the cost is built into the price. </v>
      </c>
      <c r="C324" s="514"/>
      <c r="D324" s="514"/>
      <c r="E324" s="514"/>
      <c r="F324" s="514"/>
      <c r="G324" s="515"/>
      <c r="H324" s="73"/>
      <c r="J324" s="128"/>
      <c r="K324" s="128"/>
      <c r="L324" s="124"/>
      <c r="M324" s="62"/>
      <c r="O324" s="6" t="s">
        <v>321</v>
      </c>
      <c r="P324" s="6" t="s">
        <v>322</v>
      </c>
    </row>
    <row r="325" spans="1:17" ht="14.25" customHeight="1" x14ac:dyDescent="0.3">
      <c r="A325" s="7"/>
      <c r="B325" s="513" t="str">
        <f>IF(Intro!$G$21="English",O325,P325)</f>
        <v xml:space="preserve">Your firm handles delivery, but charges the purchaser separately for it. </v>
      </c>
      <c r="C325" s="514"/>
      <c r="D325" s="514"/>
      <c r="E325" s="514"/>
      <c r="F325" s="514"/>
      <c r="G325" s="515"/>
      <c r="H325" s="73"/>
      <c r="J325" s="128"/>
      <c r="K325" s="128"/>
      <c r="L325" s="124"/>
      <c r="M325" s="62"/>
      <c r="O325" s="6" t="s">
        <v>323</v>
      </c>
      <c r="P325" s="6" t="s">
        <v>324</v>
      </c>
    </row>
    <row r="326" spans="1:17" ht="14.25" customHeight="1" x14ac:dyDescent="0.3">
      <c r="A326" s="7"/>
      <c r="B326" s="513" t="str">
        <f>IF(Intro!$G$21="English",O326,P326)</f>
        <v xml:space="preserve">The purchaser arranges and pays for delivery directly. </v>
      </c>
      <c r="C326" s="514"/>
      <c r="D326" s="514"/>
      <c r="E326" s="514"/>
      <c r="F326" s="514"/>
      <c r="G326" s="515"/>
      <c r="H326" s="73"/>
      <c r="J326" s="128"/>
      <c r="K326" s="128"/>
      <c r="L326" s="124"/>
      <c r="M326" s="62"/>
      <c r="O326" s="6" t="s">
        <v>325</v>
      </c>
      <c r="P326" s="6" t="s">
        <v>326</v>
      </c>
    </row>
    <row r="327" spans="1:17" s="30" customFormat="1" x14ac:dyDescent="0.3">
      <c r="A327" s="129"/>
      <c r="B327" s="127"/>
      <c r="C327" s="128"/>
      <c r="D327" s="128"/>
      <c r="E327" s="128"/>
      <c r="F327" s="128"/>
      <c r="G327" s="128"/>
      <c r="H327" s="128"/>
      <c r="I327" s="128"/>
      <c r="J327" s="128"/>
      <c r="K327" s="128"/>
      <c r="L327" s="124"/>
      <c r="O327" s="74"/>
      <c r="P327" s="74"/>
      <c r="Q327" s="74"/>
    </row>
    <row r="328" spans="1:17" s="30" customFormat="1" x14ac:dyDescent="0.3">
      <c r="A328" s="129"/>
      <c r="B328" s="523" t="str">
        <f>IF(Intro!$G$21="English",O328,P328)</f>
        <v>Explain whether the method of paying for delivery of the goods sold by your firm has changed since January 1, 2023.</v>
      </c>
      <c r="C328" s="524"/>
      <c r="D328" s="524"/>
      <c r="E328" s="524"/>
      <c r="F328" s="524"/>
      <c r="G328" s="524"/>
      <c r="H328" s="524"/>
      <c r="I328" s="524"/>
      <c r="J328" s="524"/>
      <c r="K328" s="524"/>
      <c r="L328" s="525"/>
      <c r="O328" s="74" t="str">
        <f>"Explain whether the method of paying for delivery of the goods sold by your firm has changed since January 1, "&amp;Variables!B6&amp;"."</f>
        <v>Explain whether the method of paying for delivery of the goods sold by your firm has changed since January 1, 2023.</v>
      </c>
      <c r="P328" s="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c r="Q328" s="74"/>
    </row>
    <row r="329" spans="1:17" s="30" customFormat="1" x14ac:dyDescent="0.3">
      <c r="A329" s="129"/>
      <c r="B329" s="127"/>
      <c r="C329" s="128"/>
      <c r="D329" s="128"/>
      <c r="E329" s="128"/>
      <c r="F329" s="128"/>
      <c r="G329" s="128"/>
      <c r="H329" s="128"/>
      <c r="I329" s="128"/>
      <c r="J329" s="128"/>
      <c r="K329" s="128"/>
      <c r="L329" s="124"/>
      <c r="O329" s="74"/>
      <c r="P329" s="74"/>
      <c r="Q329" s="74"/>
    </row>
    <row r="330" spans="1:17" s="10" customFormat="1" x14ac:dyDescent="0.3">
      <c r="A330" s="7"/>
      <c r="B330" s="498"/>
      <c r="C330" s="499"/>
      <c r="D330" s="499"/>
      <c r="E330" s="499"/>
      <c r="F330" s="499"/>
      <c r="G330" s="499"/>
      <c r="H330" s="499"/>
      <c r="I330" s="499"/>
      <c r="J330" s="499"/>
      <c r="K330" s="499"/>
      <c r="L330" s="500"/>
      <c r="M330" s="30"/>
    </row>
    <row r="331" spans="1:17" s="10" customFormat="1" x14ac:dyDescent="0.3">
      <c r="A331" s="7"/>
      <c r="B331" s="498"/>
      <c r="C331" s="499"/>
      <c r="D331" s="499"/>
      <c r="E331" s="499"/>
      <c r="F331" s="499"/>
      <c r="G331" s="499"/>
      <c r="H331" s="499"/>
      <c r="I331" s="499"/>
      <c r="J331" s="499"/>
      <c r="K331" s="499"/>
      <c r="L331" s="500"/>
      <c r="M331" s="30"/>
    </row>
    <row r="332" spans="1:17" s="10" customFormat="1" x14ac:dyDescent="0.3">
      <c r="A332" s="8"/>
      <c r="B332" s="498"/>
      <c r="C332" s="499"/>
      <c r="D332" s="499"/>
      <c r="E332" s="499"/>
      <c r="F332" s="499"/>
      <c r="G332" s="499"/>
      <c r="H332" s="499"/>
      <c r="I332" s="499"/>
      <c r="J332" s="499"/>
      <c r="K332" s="499"/>
      <c r="L332" s="500"/>
      <c r="M332" s="30"/>
    </row>
    <row r="333" spans="1:17" s="10" customFormat="1" x14ac:dyDescent="0.3">
      <c r="A333" s="8"/>
      <c r="B333" s="498"/>
      <c r="C333" s="499"/>
      <c r="D333" s="499"/>
      <c r="E333" s="499"/>
      <c r="F333" s="499"/>
      <c r="G333" s="499"/>
      <c r="H333" s="499"/>
      <c r="I333" s="499"/>
      <c r="J333" s="499"/>
      <c r="K333" s="499"/>
      <c r="L333" s="500"/>
      <c r="M333" s="30"/>
    </row>
    <row r="334" spans="1:17" s="10" customFormat="1" x14ac:dyDescent="0.3">
      <c r="A334" s="8"/>
      <c r="B334" s="498"/>
      <c r="C334" s="499"/>
      <c r="D334" s="499"/>
      <c r="E334" s="499"/>
      <c r="F334" s="499"/>
      <c r="G334" s="499"/>
      <c r="H334" s="499"/>
      <c r="I334" s="499"/>
      <c r="J334" s="499"/>
      <c r="K334" s="499"/>
      <c r="L334" s="500"/>
      <c r="M334" s="30"/>
    </row>
    <row r="335" spans="1:17" s="10" customFormat="1" x14ac:dyDescent="0.3">
      <c r="A335" s="7"/>
      <c r="B335" s="498"/>
      <c r="C335" s="499"/>
      <c r="D335" s="499"/>
      <c r="E335" s="499"/>
      <c r="F335" s="499"/>
      <c r="G335" s="499"/>
      <c r="H335" s="499"/>
      <c r="I335" s="499"/>
      <c r="J335" s="499"/>
      <c r="K335" s="499"/>
      <c r="L335" s="500"/>
      <c r="M335" s="30"/>
    </row>
    <row r="336" spans="1:17" s="10" customFormat="1" x14ac:dyDescent="0.3">
      <c r="A336" s="7"/>
      <c r="B336" s="498"/>
      <c r="C336" s="499"/>
      <c r="D336" s="499"/>
      <c r="E336" s="499"/>
      <c r="F336" s="499"/>
      <c r="G336" s="499"/>
      <c r="H336" s="499"/>
      <c r="I336" s="499"/>
      <c r="J336" s="499"/>
      <c r="K336" s="499"/>
      <c r="L336" s="500"/>
      <c r="M336" s="30"/>
    </row>
    <row r="337" spans="1:17" s="10" customFormat="1" x14ac:dyDescent="0.3">
      <c r="A337" s="7"/>
      <c r="B337" s="498"/>
      <c r="C337" s="499"/>
      <c r="D337" s="499"/>
      <c r="E337" s="499"/>
      <c r="F337" s="499"/>
      <c r="G337" s="499"/>
      <c r="H337" s="499"/>
      <c r="I337" s="499"/>
      <c r="J337" s="499"/>
      <c r="K337" s="499"/>
      <c r="L337" s="500"/>
      <c r="M337" s="30"/>
    </row>
    <row r="338" spans="1:17" s="30" customFormat="1" x14ac:dyDescent="0.3">
      <c r="A338" s="129"/>
      <c r="B338" s="98"/>
      <c r="C338" s="99"/>
      <c r="D338" s="99"/>
      <c r="E338" s="99"/>
      <c r="F338" s="99"/>
      <c r="G338" s="99"/>
      <c r="H338" s="99"/>
      <c r="I338" s="99"/>
      <c r="J338" s="99"/>
      <c r="K338" s="99"/>
      <c r="L338" s="100"/>
      <c r="O338" s="74"/>
      <c r="P338" s="74"/>
      <c r="Q338" s="74"/>
    </row>
    <row r="339" spans="1:17" s="10" customFormat="1" x14ac:dyDescent="0.3">
      <c r="A339" s="7"/>
      <c r="B339" s="501" t="s">
        <v>58</v>
      </c>
      <c r="C339" s="502"/>
      <c r="D339" s="502"/>
      <c r="E339" s="502"/>
      <c r="F339" s="502"/>
      <c r="G339" s="502"/>
      <c r="H339" s="502"/>
      <c r="I339" s="502"/>
      <c r="J339" s="502"/>
      <c r="K339" s="502"/>
      <c r="L339" s="503"/>
      <c r="M339" s="113"/>
    </row>
    <row r="340" spans="1:17" s="30" customFormat="1" x14ac:dyDescent="0.3">
      <c r="A340" s="129"/>
      <c r="B340" s="127"/>
      <c r="C340" s="128"/>
      <c r="D340" s="128"/>
      <c r="E340" s="128"/>
      <c r="F340" s="128"/>
      <c r="G340" s="128"/>
      <c r="H340" s="128"/>
      <c r="I340" s="128"/>
      <c r="J340" s="128"/>
      <c r="K340" s="128"/>
      <c r="L340" s="124"/>
      <c r="O340" s="74"/>
      <c r="P340" s="74"/>
      <c r="Q340" s="74"/>
    </row>
    <row r="341" spans="1:17" s="30" customFormat="1" x14ac:dyDescent="0.3">
      <c r="A341" s="129"/>
      <c r="B341" s="523" t="str">
        <f>IF(Intro!$G$21="English",O341,P341)</f>
        <v>Explain whether demand for the goods or sales of the goods has changed since January 1, 2023.</v>
      </c>
      <c r="C341" s="524"/>
      <c r="D341" s="524"/>
      <c r="E341" s="524"/>
      <c r="F341" s="524"/>
      <c r="G341" s="524"/>
      <c r="H341" s="524"/>
      <c r="I341" s="524"/>
      <c r="J341" s="524"/>
      <c r="K341" s="524"/>
      <c r="L341" s="525"/>
      <c r="O341" s="74" t="str">
        <f>"Explain whether demand for the goods or sales of the goods has changed since January 1, "&amp;Variables!B6&amp;"."</f>
        <v>Explain whether demand for the goods or sales of the goods has changed since January 1, 2023.</v>
      </c>
      <c r="P341" s="74" t="str">
        <f>"Expliquez si la demande pour les marchandises ou les ventes de marchandises ont changé depuis le 1er janvier "&amp;Variables!B6&amp;"."</f>
        <v>Expliquez si la demande pour les marchandises ou les ventes de marchandises ont changé depuis le 1er janvier 2023.</v>
      </c>
      <c r="Q341" s="74"/>
    </row>
    <row r="342" spans="1:17" s="30" customFormat="1" x14ac:dyDescent="0.3">
      <c r="A342" s="129"/>
      <c r="B342" s="127"/>
      <c r="C342" s="128"/>
      <c r="D342" s="128"/>
      <c r="E342" s="128"/>
      <c r="F342" s="128"/>
      <c r="G342" s="128"/>
      <c r="H342" s="128"/>
      <c r="I342" s="128"/>
      <c r="J342" s="128"/>
      <c r="K342" s="128"/>
      <c r="L342" s="124"/>
      <c r="O342" s="74"/>
      <c r="P342" s="74"/>
      <c r="Q342" s="74"/>
    </row>
    <row r="343" spans="1:17" s="10" customFormat="1" x14ac:dyDescent="0.3">
      <c r="A343" s="7"/>
      <c r="B343" s="498"/>
      <c r="C343" s="499"/>
      <c r="D343" s="499"/>
      <c r="E343" s="499"/>
      <c r="F343" s="499"/>
      <c r="G343" s="499"/>
      <c r="H343" s="499"/>
      <c r="I343" s="499"/>
      <c r="J343" s="499"/>
      <c r="K343" s="499"/>
      <c r="L343" s="500"/>
      <c r="M343" s="30"/>
    </row>
    <row r="344" spans="1:17" s="10" customFormat="1" x14ac:dyDescent="0.3">
      <c r="A344" s="7"/>
      <c r="B344" s="498"/>
      <c r="C344" s="499"/>
      <c r="D344" s="499"/>
      <c r="E344" s="499"/>
      <c r="F344" s="499"/>
      <c r="G344" s="499"/>
      <c r="H344" s="499"/>
      <c r="I344" s="499"/>
      <c r="J344" s="499"/>
      <c r="K344" s="499"/>
      <c r="L344" s="500"/>
      <c r="M344" s="30"/>
    </row>
    <row r="345" spans="1:17" s="10" customFormat="1" x14ac:dyDescent="0.3">
      <c r="A345" s="8"/>
      <c r="B345" s="498"/>
      <c r="C345" s="499"/>
      <c r="D345" s="499"/>
      <c r="E345" s="499"/>
      <c r="F345" s="499"/>
      <c r="G345" s="499"/>
      <c r="H345" s="499"/>
      <c r="I345" s="499"/>
      <c r="J345" s="499"/>
      <c r="K345" s="499"/>
      <c r="L345" s="500"/>
      <c r="M345" s="30"/>
    </row>
    <row r="346" spans="1:17" s="10" customFormat="1" x14ac:dyDescent="0.3">
      <c r="A346" s="8"/>
      <c r="B346" s="498"/>
      <c r="C346" s="499"/>
      <c r="D346" s="499"/>
      <c r="E346" s="499"/>
      <c r="F346" s="499"/>
      <c r="G346" s="499"/>
      <c r="H346" s="499"/>
      <c r="I346" s="499"/>
      <c r="J346" s="499"/>
      <c r="K346" s="499"/>
      <c r="L346" s="500"/>
      <c r="M346" s="30"/>
    </row>
    <row r="347" spans="1:17" s="10" customFormat="1" x14ac:dyDescent="0.3">
      <c r="A347" s="8"/>
      <c r="B347" s="498"/>
      <c r="C347" s="499"/>
      <c r="D347" s="499"/>
      <c r="E347" s="499"/>
      <c r="F347" s="499"/>
      <c r="G347" s="499"/>
      <c r="H347" s="499"/>
      <c r="I347" s="499"/>
      <c r="J347" s="499"/>
      <c r="K347" s="499"/>
      <c r="L347" s="500"/>
      <c r="M347" s="30"/>
    </row>
    <row r="348" spans="1:17" s="10" customFormat="1" x14ac:dyDescent="0.3">
      <c r="A348" s="7"/>
      <c r="B348" s="498"/>
      <c r="C348" s="499"/>
      <c r="D348" s="499"/>
      <c r="E348" s="499"/>
      <c r="F348" s="499"/>
      <c r="G348" s="499"/>
      <c r="H348" s="499"/>
      <c r="I348" s="499"/>
      <c r="J348" s="499"/>
      <c r="K348" s="499"/>
      <c r="L348" s="500"/>
      <c r="M348" s="30"/>
    </row>
    <row r="349" spans="1:17" s="10" customFormat="1" x14ac:dyDescent="0.3">
      <c r="A349" s="7"/>
      <c r="B349" s="498"/>
      <c r="C349" s="499"/>
      <c r="D349" s="499"/>
      <c r="E349" s="499"/>
      <c r="F349" s="499"/>
      <c r="G349" s="499"/>
      <c r="H349" s="499"/>
      <c r="I349" s="499"/>
      <c r="J349" s="499"/>
      <c r="K349" s="499"/>
      <c r="L349" s="500"/>
      <c r="M349" s="30"/>
    </row>
    <row r="350" spans="1:17" s="10" customFormat="1" x14ac:dyDescent="0.3">
      <c r="A350" s="7"/>
      <c r="B350" s="498"/>
      <c r="C350" s="499"/>
      <c r="D350" s="499"/>
      <c r="E350" s="499"/>
      <c r="F350" s="499"/>
      <c r="G350" s="499"/>
      <c r="H350" s="499"/>
      <c r="I350" s="499"/>
      <c r="J350" s="499"/>
      <c r="K350" s="499"/>
      <c r="L350" s="500"/>
      <c r="M350" s="30"/>
    </row>
    <row r="351" spans="1:17" s="30" customFormat="1" x14ac:dyDescent="0.3">
      <c r="A351" s="129"/>
      <c r="B351" s="98"/>
      <c r="C351" s="99"/>
      <c r="D351" s="99"/>
      <c r="E351" s="99"/>
      <c r="F351" s="99"/>
      <c r="G351" s="99"/>
      <c r="H351" s="99"/>
      <c r="I351" s="99"/>
      <c r="J351" s="99"/>
      <c r="K351" s="99"/>
      <c r="L351" s="100"/>
      <c r="O351" s="74"/>
      <c r="P351" s="74"/>
      <c r="Q351" s="74"/>
    </row>
    <row r="352" spans="1:17" x14ac:dyDescent="0.3">
      <c r="A352" s="7"/>
    </row>
    <row r="353" spans="1:17" x14ac:dyDescent="0.3">
      <c r="A353" s="7"/>
      <c r="B353" s="432" t="str">
        <f>IF(Intro!$G$21="English",O353,P353)</f>
        <v>MARKETS</v>
      </c>
      <c r="C353" s="391"/>
      <c r="D353" s="391"/>
      <c r="E353" s="391"/>
      <c r="F353" s="391"/>
      <c r="G353" s="391"/>
      <c r="H353" s="391"/>
      <c r="I353" s="391"/>
      <c r="J353" s="391"/>
      <c r="K353" s="391"/>
      <c r="L353" s="392"/>
      <c r="M353" s="30"/>
      <c r="O353" s="62" t="s">
        <v>239</v>
      </c>
      <c r="P353" s="62" t="s">
        <v>240</v>
      </c>
    </row>
    <row r="354" spans="1:17" x14ac:dyDescent="0.3">
      <c r="A354" s="7"/>
      <c r="B354" s="537" t="s">
        <v>59</v>
      </c>
      <c r="C354" s="538"/>
      <c r="D354" s="538"/>
      <c r="E354" s="538"/>
      <c r="F354" s="538"/>
      <c r="G354" s="538"/>
      <c r="H354" s="538"/>
      <c r="I354" s="538"/>
      <c r="J354" s="538"/>
      <c r="K354" s="538"/>
      <c r="L354" s="539"/>
      <c r="M354" s="62"/>
    </row>
    <row r="355" spans="1:17" x14ac:dyDescent="0.3">
      <c r="A355" s="7"/>
      <c r="B355" s="17"/>
      <c r="C355" s="28"/>
      <c r="D355" s="29"/>
      <c r="E355" s="29"/>
      <c r="F355" s="29"/>
      <c r="G355" s="29"/>
      <c r="H355" s="29"/>
      <c r="I355" s="29"/>
      <c r="J355" s="29"/>
      <c r="K355" s="29"/>
      <c r="L355" s="18"/>
      <c r="M355" s="62"/>
    </row>
    <row r="356" spans="1:17" x14ac:dyDescent="0.3">
      <c r="A356" s="7"/>
      <c r="B356" s="380" t="str">
        <f>IF(Intro!$G$21="English",O356,P356)</f>
        <v>Describe the markets for the goods in Canada and globally since January 1, 2023. Factors to consider in your response include, but are not limited to, demand, sales, prices, capacity utilization and import volumes of the goods.</v>
      </c>
      <c r="C356" s="381"/>
      <c r="D356" s="381"/>
      <c r="E356" s="381"/>
      <c r="F356" s="381"/>
      <c r="G356" s="381"/>
      <c r="H356" s="381"/>
      <c r="I356" s="381"/>
      <c r="J356" s="381"/>
      <c r="K356" s="381"/>
      <c r="L356" s="382"/>
      <c r="M356" s="62"/>
      <c r="O356" s="1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56" s="62"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57" spans="1:17" x14ac:dyDescent="0.3">
      <c r="A357" s="7"/>
      <c r="B357" s="380"/>
      <c r="C357" s="381"/>
      <c r="D357" s="381"/>
      <c r="E357" s="381"/>
      <c r="F357" s="381"/>
      <c r="G357" s="381"/>
      <c r="H357" s="381"/>
      <c r="I357" s="381"/>
      <c r="J357" s="381"/>
      <c r="K357" s="381"/>
      <c r="L357" s="382"/>
      <c r="M357" s="62"/>
      <c r="O357" s="19"/>
    </row>
    <row r="358" spans="1:17" s="30" customFormat="1" x14ac:dyDescent="0.3">
      <c r="A358" s="129"/>
      <c r="B358" s="127"/>
      <c r="C358" s="128"/>
      <c r="D358" s="128"/>
      <c r="E358" s="128"/>
      <c r="F358" s="128"/>
      <c r="G358" s="128"/>
      <c r="H358" s="128"/>
      <c r="I358" s="128"/>
      <c r="J358" s="128"/>
      <c r="K358" s="128"/>
      <c r="L358" s="124"/>
      <c r="O358" s="74"/>
      <c r="P358" s="74"/>
      <c r="Q358" s="74"/>
    </row>
    <row r="359" spans="1:17" s="10" customFormat="1" x14ac:dyDescent="0.3">
      <c r="A359" s="7"/>
      <c r="B359" s="498"/>
      <c r="C359" s="499"/>
      <c r="D359" s="499"/>
      <c r="E359" s="499"/>
      <c r="F359" s="499"/>
      <c r="G359" s="499"/>
      <c r="H359" s="499"/>
      <c r="I359" s="499"/>
      <c r="J359" s="499"/>
      <c r="K359" s="499"/>
      <c r="L359" s="500"/>
      <c r="M359" s="30"/>
    </row>
    <row r="360" spans="1:17" s="10" customFormat="1" x14ac:dyDescent="0.3">
      <c r="A360" s="7"/>
      <c r="B360" s="498"/>
      <c r="C360" s="499"/>
      <c r="D360" s="499"/>
      <c r="E360" s="499"/>
      <c r="F360" s="499"/>
      <c r="G360" s="499"/>
      <c r="H360" s="499"/>
      <c r="I360" s="499"/>
      <c r="J360" s="499"/>
      <c r="K360" s="499"/>
      <c r="L360" s="500"/>
      <c r="M360" s="30"/>
    </row>
    <row r="361" spans="1:17" s="10" customFormat="1" x14ac:dyDescent="0.3">
      <c r="A361" s="8"/>
      <c r="B361" s="498"/>
      <c r="C361" s="499"/>
      <c r="D361" s="499"/>
      <c r="E361" s="499"/>
      <c r="F361" s="499"/>
      <c r="G361" s="499"/>
      <c r="H361" s="499"/>
      <c r="I361" s="499"/>
      <c r="J361" s="499"/>
      <c r="K361" s="499"/>
      <c r="L361" s="500"/>
      <c r="M361" s="30"/>
    </row>
    <row r="362" spans="1:17" s="10" customFormat="1" x14ac:dyDescent="0.3">
      <c r="A362" s="8"/>
      <c r="B362" s="498"/>
      <c r="C362" s="499"/>
      <c r="D362" s="499"/>
      <c r="E362" s="499"/>
      <c r="F362" s="499"/>
      <c r="G362" s="499"/>
      <c r="H362" s="499"/>
      <c r="I362" s="499"/>
      <c r="J362" s="499"/>
      <c r="K362" s="499"/>
      <c r="L362" s="500"/>
      <c r="M362" s="30"/>
    </row>
    <row r="363" spans="1:17" s="10" customFormat="1" x14ac:dyDescent="0.3">
      <c r="A363" s="8"/>
      <c r="B363" s="498"/>
      <c r="C363" s="499"/>
      <c r="D363" s="499"/>
      <c r="E363" s="499"/>
      <c r="F363" s="499"/>
      <c r="G363" s="499"/>
      <c r="H363" s="499"/>
      <c r="I363" s="499"/>
      <c r="J363" s="499"/>
      <c r="K363" s="499"/>
      <c r="L363" s="500"/>
      <c r="M363" s="30"/>
    </row>
    <row r="364" spans="1:17" s="10" customFormat="1" x14ac:dyDescent="0.3">
      <c r="A364" s="7"/>
      <c r="B364" s="498"/>
      <c r="C364" s="499"/>
      <c r="D364" s="499"/>
      <c r="E364" s="499"/>
      <c r="F364" s="499"/>
      <c r="G364" s="499"/>
      <c r="H364" s="499"/>
      <c r="I364" s="499"/>
      <c r="J364" s="499"/>
      <c r="K364" s="499"/>
      <c r="L364" s="500"/>
      <c r="M364" s="30"/>
    </row>
    <row r="365" spans="1:17" s="10" customFormat="1" x14ac:dyDescent="0.3">
      <c r="A365" s="7"/>
      <c r="B365" s="498"/>
      <c r="C365" s="499"/>
      <c r="D365" s="499"/>
      <c r="E365" s="499"/>
      <c r="F365" s="499"/>
      <c r="G365" s="499"/>
      <c r="H365" s="499"/>
      <c r="I365" s="499"/>
      <c r="J365" s="499"/>
      <c r="K365" s="499"/>
      <c r="L365" s="500"/>
      <c r="M365" s="30"/>
    </row>
    <row r="366" spans="1:17" s="10" customFormat="1" x14ac:dyDescent="0.3">
      <c r="A366" s="7"/>
      <c r="B366" s="498"/>
      <c r="C366" s="499"/>
      <c r="D366" s="499"/>
      <c r="E366" s="499"/>
      <c r="F366" s="499"/>
      <c r="G366" s="499"/>
      <c r="H366" s="499"/>
      <c r="I366" s="499"/>
      <c r="J366" s="499"/>
      <c r="K366" s="499"/>
      <c r="L366" s="500"/>
      <c r="M366" s="30"/>
    </row>
    <row r="367" spans="1:17" s="30" customFormat="1" x14ac:dyDescent="0.3">
      <c r="A367" s="129"/>
      <c r="B367" s="98"/>
      <c r="C367" s="99"/>
      <c r="D367" s="99"/>
      <c r="E367" s="99"/>
      <c r="F367" s="99"/>
      <c r="G367" s="99"/>
      <c r="H367" s="99"/>
      <c r="I367" s="99"/>
      <c r="J367" s="99"/>
      <c r="K367" s="99"/>
      <c r="L367" s="100"/>
      <c r="O367" s="74"/>
      <c r="P367" s="74"/>
      <c r="Q367" s="74"/>
    </row>
    <row r="368" spans="1:17" x14ac:dyDescent="0.3">
      <c r="A368" s="7"/>
      <c r="B368" s="501" t="s">
        <v>60</v>
      </c>
      <c r="C368" s="502"/>
      <c r="D368" s="502"/>
      <c r="E368" s="502"/>
      <c r="F368" s="502"/>
      <c r="G368" s="502"/>
      <c r="H368" s="502"/>
      <c r="I368" s="502"/>
      <c r="J368" s="502"/>
      <c r="K368" s="502"/>
      <c r="L368" s="503"/>
      <c r="M368" s="62"/>
    </row>
    <row r="369" spans="1:17" x14ac:dyDescent="0.3">
      <c r="A369" s="7"/>
      <c r="B369" s="17"/>
      <c r="C369" s="28"/>
      <c r="D369" s="29"/>
      <c r="E369" s="29"/>
      <c r="F369" s="29"/>
      <c r="G369" s="29"/>
      <c r="H369" s="29"/>
      <c r="I369" s="29"/>
      <c r="J369" s="29"/>
      <c r="K369" s="29"/>
      <c r="L369" s="18"/>
      <c r="M369" s="62"/>
    </row>
    <row r="370" spans="1:17" x14ac:dyDescent="0.3">
      <c r="A370" s="7"/>
      <c r="B370" s="380" t="str">
        <f>IF(Intro!$G$21="English",O370,P370)</f>
        <v>Explain any changes you expect to see in the Canadian market and in other markets globally for the goods over the next two years with respect to demand, prices, import volumes or any other factor.</v>
      </c>
      <c r="C370" s="381"/>
      <c r="D370" s="381"/>
      <c r="E370" s="381"/>
      <c r="F370" s="381"/>
      <c r="G370" s="381"/>
      <c r="H370" s="381"/>
      <c r="I370" s="381"/>
      <c r="J370" s="381"/>
      <c r="K370" s="381"/>
      <c r="L370" s="382"/>
      <c r="M370" s="62"/>
      <c r="O370" s="19" t="s">
        <v>173</v>
      </c>
      <c r="P370" s="62" t="s">
        <v>144</v>
      </c>
    </row>
    <row r="371" spans="1:17" x14ac:dyDescent="0.3">
      <c r="A371" s="7"/>
      <c r="B371" s="380"/>
      <c r="C371" s="381"/>
      <c r="D371" s="381"/>
      <c r="E371" s="381"/>
      <c r="F371" s="381"/>
      <c r="G371" s="381"/>
      <c r="H371" s="381"/>
      <c r="I371" s="381"/>
      <c r="J371" s="381"/>
      <c r="K371" s="381"/>
      <c r="L371" s="382"/>
      <c r="M371" s="62"/>
      <c r="O371" s="19"/>
    </row>
    <row r="372" spans="1:17" s="30" customFormat="1" x14ac:dyDescent="0.3">
      <c r="A372" s="129"/>
      <c r="B372" s="127"/>
      <c r="C372" s="128"/>
      <c r="D372" s="128"/>
      <c r="E372" s="128"/>
      <c r="F372" s="128"/>
      <c r="G372" s="128"/>
      <c r="H372" s="128"/>
      <c r="I372" s="128"/>
      <c r="J372" s="128"/>
      <c r="K372" s="128"/>
      <c r="L372" s="124"/>
      <c r="O372" s="74"/>
      <c r="P372" s="74"/>
      <c r="Q372" s="74"/>
    </row>
    <row r="373" spans="1:17" s="10" customFormat="1" x14ac:dyDescent="0.3">
      <c r="A373" s="7"/>
      <c r="B373" s="498"/>
      <c r="C373" s="499"/>
      <c r="D373" s="499"/>
      <c r="E373" s="499"/>
      <c r="F373" s="499"/>
      <c r="G373" s="499"/>
      <c r="H373" s="499"/>
      <c r="I373" s="499"/>
      <c r="J373" s="499"/>
      <c r="K373" s="499"/>
      <c r="L373" s="500"/>
      <c r="M373" s="30"/>
    </row>
    <row r="374" spans="1:17" s="10" customFormat="1" x14ac:dyDescent="0.3">
      <c r="A374" s="7"/>
      <c r="B374" s="498"/>
      <c r="C374" s="499"/>
      <c r="D374" s="499"/>
      <c r="E374" s="499"/>
      <c r="F374" s="499"/>
      <c r="G374" s="499"/>
      <c r="H374" s="499"/>
      <c r="I374" s="499"/>
      <c r="J374" s="499"/>
      <c r="K374" s="499"/>
      <c r="L374" s="500"/>
      <c r="M374" s="30"/>
    </row>
    <row r="375" spans="1:17" s="10" customFormat="1" x14ac:dyDescent="0.3">
      <c r="A375" s="8"/>
      <c r="B375" s="498"/>
      <c r="C375" s="499"/>
      <c r="D375" s="499"/>
      <c r="E375" s="499"/>
      <c r="F375" s="499"/>
      <c r="G375" s="499"/>
      <c r="H375" s="499"/>
      <c r="I375" s="499"/>
      <c r="J375" s="499"/>
      <c r="K375" s="499"/>
      <c r="L375" s="500"/>
      <c r="M375" s="30"/>
    </row>
    <row r="376" spans="1:17" s="10" customFormat="1" x14ac:dyDescent="0.3">
      <c r="A376" s="8"/>
      <c r="B376" s="498"/>
      <c r="C376" s="499"/>
      <c r="D376" s="499"/>
      <c r="E376" s="499"/>
      <c r="F376" s="499"/>
      <c r="G376" s="499"/>
      <c r="H376" s="499"/>
      <c r="I376" s="499"/>
      <c r="J376" s="499"/>
      <c r="K376" s="499"/>
      <c r="L376" s="500"/>
      <c r="M376" s="30"/>
    </row>
    <row r="377" spans="1:17" s="10" customFormat="1" x14ac:dyDescent="0.3">
      <c r="A377" s="8"/>
      <c r="B377" s="498"/>
      <c r="C377" s="499"/>
      <c r="D377" s="499"/>
      <c r="E377" s="499"/>
      <c r="F377" s="499"/>
      <c r="G377" s="499"/>
      <c r="H377" s="499"/>
      <c r="I377" s="499"/>
      <c r="J377" s="499"/>
      <c r="K377" s="499"/>
      <c r="L377" s="500"/>
      <c r="M377" s="30"/>
    </row>
    <row r="378" spans="1:17" s="10" customFormat="1" x14ac:dyDescent="0.3">
      <c r="A378" s="7"/>
      <c r="B378" s="498"/>
      <c r="C378" s="499"/>
      <c r="D378" s="499"/>
      <c r="E378" s="499"/>
      <c r="F378" s="499"/>
      <c r="G378" s="499"/>
      <c r="H378" s="499"/>
      <c r="I378" s="499"/>
      <c r="J378" s="499"/>
      <c r="K378" s="499"/>
      <c r="L378" s="500"/>
      <c r="M378" s="30"/>
    </row>
    <row r="379" spans="1:17" s="10" customFormat="1" x14ac:dyDescent="0.3">
      <c r="A379" s="7"/>
      <c r="B379" s="498"/>
      <c r="C379" s="499"/>
      <c r="D379" s="499"/>
      <c r="E379" s="499"/>
      <c r="F379" s="499"/>
      <c r="G379" s="499"/>
      <c r="H379" s="499"/>
      <c r="I379" s="499"/>
      <c r="J379" s="499"/>
      <c r="K379" s="499"/>
      <c r="L379" s="500"/>
      <c r="M379" s="30"/>
    </row>
    <row r="380" spans="1:17" s="10" customFormat="1" x14ac:dyDescent="0.3">
      <c r="A380" s="7"/>
      <c r="B380" s="498"/>
      <c r="C380" s="499"/>
      <c r="D380" s="499"/>
      <c r="E380" s="499"/>
      <c r="F380" s="499"/>
      <c r="G380" s="499"/>
      <c r="H380" s="499"/>
      <c r="I380" s="499"/>
      <c r="J380" s="499"/>
      <c r="K380" s="499"/>
      <c r="L380" s="500"/>
      <c r="M380" s="30"/>
    </row>
    <row r="381" spans="1:17" s="30" customFormat="1" x14ac:dyDescent="0.3">
      <c r="A381" s="129"/>
      <c r="B381" s="98"/>
      <c r="C381" s="99"/>
      <c r="D381" s="99"/>
      <c r="E381" s="99"/>
      <c r="F381" s="99"/>
      <c r="G381" s="99"/>
      <c r="H381" s="99"/>
      <c r="I381" s="99"/>
      <c r="J381" s="99"/>
      <c r="K381" s="99"/>
      <c r="L381" s="100"/>
      <c r="O381" s="74"/>
      <c r="P381" s="74"/>
      <c r="Q381" s="74"/>
    </row>
    <row r="382" spans="1:17" s="30" customFormat="1" x14ac:dyDescent="0.3">
      <c r="A382" s="129"/>
      <c r="B382" s="501" t="s">
        <v>61</v>
      </c>
      <c r="C382" s="502"/>
      <c r="D382" s="502"/>
      <c r="E382" s="502"/>
      <c r="F382" s="502"/>
      <c r="G382" s="502"/>
      <c r="H382" s="502"/>
      <c r="I382" s="502"/>
      <c r="J382" s="502"/>
      <c r="K382" s="502"/>
      <c r="L382" s="503"/>
      <c r="O382" s="235"/>
      <c r="P382" s="235"/>
      <c r="Q382" s="235"/>
    </row>
    <row r="383" spans="1:17" s="30" customFormat="1" x14ac:dyDescent="0.3">
      <c r="A383" s="129"/>
      <c r="B383" s="127"/>
      <c r="C383" s="128"/>
      <c r="D383" s="128"/>
      <c r="E383" s="128"/>
      <c r="F383" s="128"/>
      <c r="G383" s="128"/>
      <c r="H383" s="128"/>
      <c r="I383" s="128"/>
      <c r="J383" s="128"/>
      <c r="K383" s="128"/>
      <c r="L383" s="124"/>
      <c r="O383" s="235"/>
      <c r="P383" s="235"/>
      <c r="Q383" s="235"/>
    </row>
    <row r="384" spans="1:17" s="30" customFormat="1" x14ac:dyDescent="0.3">
      <c r="A384" s="129"/>
      <c r="B384" s="380" t="str">
        <f>IF(Intro!$G$21="English",O384,P384)</f>
        <v>Describe the markets for the goods in Canada and globally since January 1, 2025. Factors to consider in your response include, but are not limited to, demand, sales, prices, capacity utilization and import volumes of the goods.</v>
      </c>
      <c r="C384" s="381"/>
      <c r="D384" s="381"/>
      <c r="E384" s="381"/>
      <c r="F384" s="381"/>
      <c r="G384" s="381"/>
      <c r="H384" s="381"/>
      <c r="I384" s="381"/>
      <c r="J384" s="381"/>
      <c r="K384" s="381"/>
      <c r="L384" s="382"/>
      <c r="O384" s="19" t="str">
        <f>"Describe the markets for the goods in Canada and globally since January 1, 2025. Factors to consider in your response include, but are not limited to, demand, sales, prices, capacity utilization and import volumes of the goods."</f>
        <v>Describe the markets for the goods in Canada and globally since January 1, 2025. Factors to consider in your response include, but are not limited to, demand, sales, prices, capacity utilization and import volumes of the goods.</v>
      </c>
      <c r="P384" s="62" t="s">
        <v>410</v>
      </c>
      <c r="Q384" s="235"/>
    </row>
    <row r="385" spans="1:17" s="30" customFormat="1" x14ac:dyDescent="0.3">
      <c r="A385" s="129"/>
      <c r="B385" s="380"/>
      <c r="C385" s="381"/>
      <c r="D385" s="381"/>
      <c r="E385" s="381"/>
      <c r="F385" s="381"/>
      <c r="G385" s="381"/>
      <c r="H385" s="381"/>
      <c r="I385" s="381"/>
      <c r="J385" s="381"/>
      <c r="K385" s="381"/>
      <c r="L385" s="382"/>
      <c r="O385" s="235"/>
      <c r="P385" s="235">
        <v>2025</v>
      </c>
      <c r="Q385" s="235"/>
    </row>
    <row r="386" spans="1:17" s="30" customFormat="1" x14ac:dyDescent="0.3">
      <c r="A386" s="129"/>
      <c r="B386" s="127"/>
      <c r="C386" s="128"/>
      <c r="D386" s="128"/>
      <c r="E386" s="128"/>
      <c r="F386" s="128"/>
      <c r="G386" s="128"/>
      <c r="H386" s="128"/>
      <c r="I386" s="128"/>
      <c r="J386" s="128"/>
      <c r="K386" s="128"/>
      <c r="L386" s="124"/>
      <c r="O386" s="235"/>
      <c r="P386" s="235"/>
      <c r="Q386" s="235"/>
    </row>
    <row r="387" spans="1:17" s="30" customFormat="1" x14ac:dyDescent="0.3">
      <c r="A387" s="129"/>
      <c r="B387" s="498"/>
      <c r="C387" s="499"/>
      <c r="D387" s="499"/>
      <c r="E387" s="499"/>
      <c r="F387" s="499"/>
      <c r="G387" s="499"/>
      <c r="H387" s="499"/>
      <c r="I387" s="499"/>
      <c r="J387" s="499"/>
      <c r="K387" s="499"/>
      <c r="L387" s="500"/>
      <c r="O387" s="235"/>
      <c r="P387" s="235"/>
      <c r="Q387" s="235"/>
    </row>
    <row r="388" spans="1:17" s="30" customFormat="1" x14ac:dyDescent="0.3">
      <c r="A388" s="129"/>
      <c r="B388" s="498"/>
      <c r="C388" s="499"/>
      <c r="D388" s="499"/>
      <c r="E388" s="499"/>
      <c r="F388" s="499"/>
      <c r="G388" s="499"/>
      <c r="H388" s="499"/>
      <c r="I388" s="499"/>
      <c r="J388" s="499"/>
      <c r="K388" s="499"/>
      <c r="L388" s="500"/>
      <c r="O388" s="235"/>
      <c r="P388" s="235"/>
      <c r="Q388" s="235"/>
    </row>
    <row r="389" spans="1:17" s="30" customFormat="1" x14ac:dyDescent="0.3">
      <c r="A389" s="129"/>
      <c r="B389" s="498"/>
      <c r="C389" s="499"/>
      <c r="D389" s="499"/>
      <c r="E389" s="499"/>
      <c r="F389" s="499"/>
      <c r="G389" s="499"/>
      <c r="H389" s="499"/>
      <c r="I389" s="499"/>
      <c r="J389" s="499"/>
      <c r="K389" s="499"/>
      <c r="L389" s="500"/>
      <c r="O389" s="235"/>
      <c r="P389" s="235"/>
      <c r="Q389" s="235"/>
    </row>
    <row r="390" spans="1:17" s="30" customFormat="1" x14ac:dyDescent="0.3">
      <c r="A390" s="129"/>
      <c r="B390" s="498"/>
      <c r="C390" s="499"/>
      <c r="D390" s="499"/>
      <c r="E390" s="499"/>
      <c r="F390" s="499"/>
      <c r="G390" s="499"/>
      <c r="H390" s="499"/>
      <c r="I390" s="499"/>
      <c r="J390" s="499"/>
      <c r="K390" s="499"/>
      <c r="L390" s="500"/>
      <c r="O390" s="235"/>
      <c r="P390" s="235"/>
      <c r="Q390" s="235"/>
    </row>
    <row r="391" spans="1:17" s="30" customFormat="1" x14ac:dyDescent="0.3">
      <c r="A391" s="129"/>
      <c r="B391" s="498"/>
      <c r="C391" s="499"/>
      <c r="D391" s="499"/>
      <c r="E391" s="499"/>
      <c r="F391" s="499"/>
      <c r="G391" s="499"/>
      <c r="H391" s="499"/>
      <c r="I391" s="499"/>
      <c r="J391" s="499"/>
      <c r="K391" s="499"/>
      <c r="L391" s="500"/>
      <c r="O391" s="235"/>
      <c r="P391" s="235"/>
      <c r="Q391" s="235"/>
    </row>
    <row r="392" spans="1:17" s="30" customFormat="1" x14ac:dyDescent="0.3">
      <c r="A392" s="129"/>
      <c r="B392" s="498"/>
      <c r="C392" s="499"/>
      <c r="D392" s="499"/>
      <c r="E392" s="499"/>
      <c r="F392" s="499"/>
      <c r="G392" s="499"/>
      <c r="H392" s="499"/>
      <c r="I392" s="499"/>
      <c r="J392" s="499"/>
      <c r="K392" s="499"/>
      <c r="L392" s="500"/>
      <c r="O392" s="235"/>
      <c r="P392" s="235"/>
      <c r="Q392" s="235"/>
    </row>
    <row r="393" spans="1:17" s="30" customFormat="1" x14ac:dyDescent="0.3">
      <c r="A393" s="129"/>
      <c r="B393" s="498"/>
      <c r="C393" s="499"/>
      <c r="D393" s="499"/>
      <c r="E393" s="499"/>
      <c r="F393" s="499"/>
      <c r="G393" s="499"/>
      <c r="H393" s="499"/>
      <c r="I393" s="499"/>
      <c r="J393" s="499"/>
      <c r="K393" s="499"/>
      <c r="L393" s="500"/>
      <c r="O393" s="235"/>
      <c r="P393" s="235"/>
      <c r="Q393" s="235"/>
    </row>
    <row r="394" spans="1:17" s="30" customFormat="1" x14ac:dyDescent="0.3">
      <c r="A394" s="129"/>
      <c r="B394" s="498"/>
      <c r="C394" s="499"/>
      <c r="D394" s="499"/>
      <c r="E394" s="499"/>
      <c r="F394" s="499"/>
      <c r="G394" s="499"/>
      <c r="H394" s="499"/>
      <c r="I394" s="499"/>
      <c r="J394" s="499"/>
      <c r="K394" s="499"/>
      <c r="L394" s="500"/>
      <c r="O394" s="235"/>
      <c r="P394" s="235"/>
      <c r="Q394" s="235"/>
    </row>
    <row r="395" spans="1:17" s="30" customFormat="1" x14ac:dyDescent="0.3">
      <c r="A395" s="129"/>
      <c r="B395" s="127"/>
      <c r="C395" s="128"/>
      <c r="D395" s="128"/>
      <c r="E395" s="128"/>
      <c r="F395" s="128"/>
      <c r="G395" s="128"/>
      <c r="H395" s="128"/>
      <c r="I395" s="128"/>
      <c r="J395" s="128"/>
      <c r="K395" s="128"/>
      <c r="L395" s="124"/>
      <c r="O395" s="235"/>
      <c r="P395" s="235"/>
      <c r="Q395" s="235"/>
    </row>
    <row r="396" spans="1:17" x14ac:dyDescent="0.3">
      <c r="B396" s="533" t="s">
        <v>402</v>
      </c>
      <c r="C396" s="534"/>
      <c r="D396" s="534"/>
      <c r="E396" s="534"/>
      <c r="F396" s="535"/>
      <c r="G396" s="535"/>
      <c r="H396" s="535"/>
      <c r="I396" s="535"/>
      <c r="J396" s="535"/>
      <c r="K396" s="535"/>
      <c r="L396" s="536"/>
    </row>
    <row r="397" spans="1:17" x14ac:dyDescent="0.3">
      <c r="B397" s="51"/>
      <c r="C397" s="52"/>
      <c r="D397" s="52"/>
      <c r="E397" s="52"/>
      <c r="F397" s="114"/>
      <c r="G397" s="114"/>
      <c r="H397" s="114"/>
      <c r="I397" s="114"/>
      <c r="J397" s="114"/>
      <c r="K397" s="114"/>
      <c r="L397" s="115"/>
    </row>
    <row r="398" spans="1:17" x14ac:dyDescent="0.3">
      <c r="B398" s="380" t="str">
        <f>IF(Intro!$G$21="English",O398,P398)</f>
        <v>Explain any impacts on these outlooks should the finding or order be continued or rescinded. Provide documents, or the names of documents, such as studies or articles in trade journals, that support your firm's statement.</v>
      </c>
      <c r="C398" s="381"/>
      <c r="D398" s="381"/>
      <c r="E398" s="381"/>
      <c r="F398" s="381"/>
      <c r="G398" s="381"/>
      <c r="H398" s="381"/>
      <c r="I398" s="381"/>
      <c r="J398" s="381"/>
      <c r="K398" s="381"/>
      <c r="L398" s="382"/>
      <c r="O398" s="75" t="s">
        <v>180</v>
      </c>
      <c r="P398" s="44" t="s">
        <v>181</v>
      </c>
      <c r="Q398" s="44"/>
    </row>
    <row r="399" spans="1:17" x14ac:dyDescent="0.3">
      <c r="B399" s="380"/>
      <c r="C399" s="381"/>
      <c r="D399" s="381"/>
      <c r="E399" s="381"/>
      <c r="F399" s="381"/>
      <c r="G399" s="381"/>
      <c r="H399" s="381"/>
      <c r="I399" s="381"/>
      <c r="J399" s="381"/>
      <c r="K399" s="381"/>
      <c r="L399" s="382"/>
      <c r="O399" s="75"/>
      <c r="P399" s="75"/>
      <c r="Q399" s="75"/>
    </row>
    <row r="400" spans="1:17" x14ac:dyDescent="0.3">
      <c r="B400" s="82"/>
      <c r="C400" s="83"/>
      <c r="D400" s="83"/>
      <c r="E400" s="83"/>
      <c r="F400" s="83"/>
      <c r="G400" s="83"/>
      <c r="H400" s="83"/>
      <c r="I400" s="83"/>
      <c r="J400" s="83"/>
      <c r="K400" s="83"/>
      <c r="L400" s="84"/>
      <c r="O400" s="75"/>
      <c r="P400" s="75"/>
      <c r="Q400" s="75"/>
    </row>
    <row r="401" spans="1:13" x14ac:dyDescent="0.3">
      <c r="B401" s="530"/>
      <c r="C401" s="531"/>
      <c r="D401" s="531"/>
      <c r="E401" s="531"/>
      <c r="F401" s="531"/>
      <c r="G401" s="531"/>
      <c r="H401" s="531"/>
      <c r="I401" s="531"/>
      <c r="J401" s="531"/>
      <c r="K401" s="531"/>
      <c r="L401" s="532"/>
    </row>
    <row r="402" spans="1:13" s="10" customFormat="1" x14ac:dyDescent="0.3">
      <c r="A402" s="8"/>
      <c r="B402" s="530"/>
      <c r="C402" s="531"/>
      <c r="D402" s="531"/>
      <c r="E402" s="531"/>
      <c r="F402" s="531"/>
      <c r="G402" s="531"/>
      <c r="H402" s="531"/>
      <c r="I402" s="531"/>
      <c r="J402" s="531"/>
      <c r="K402" s="531"/>
      <c r="L402" s="532"/>
      <c r="M402" s="30"/>
    </row>
    <row r="403" spans="1:13" s="10" customFormat="1" x14ac:dyDescent="0.3">
      <c r="A403" s="8"/>
      <c r="B403" s="530"/>
      <c r="C403" s="531"/>
      <c r="D403" s="531"/>
      <c r="E403" s="531"/>
      <c r="F403" s="531"/>
      <c r="G403" s="531"/>
      <c r="H403" s="531"/>
      <c r="I403" s="531"/>
      <c r="J403" s="531"/>
      <c r="K403" s="531"/>
      <c r="L403" s="532"/>
      <c r="M403" s="30"/>
    </row>
    <row r="404" spans="1:13" s="10" customFormat="1" x14ac:dyDescent="0.3">
      <c r="A404" s="8"/>
      <c r="B404" s="530"/>
      <c r="C404" s="531"/>
      <c r="D404" s="531"/>
      <c r="E404" s="531"/>
      <c r="F404" s="531"/>
      <c r="G404" s="531"/>
      <c r="H404" s="531"/>
      <c r="I404" s="531"/>
      <c r="J404" s="531"/>
      <c r="K404" s="531"/>
      <c r="L404" s="532"/>
      <c r="M404" s="30"/>
    </row>
    <row r="405" spans="1:13" x14ac:dyDescent="0.3">
      <c r="B405" s="530"/>
      <c r="C405" s="531"/>
      <c r="D405" s="531"/>
      <c r="E405" s="531"/>
      <c r="F405" s="531"/>
      <c r="G405" s="531"/>
      <c r="H405" s="531"/>
      <c r="I405" s="531"/>
      <c r="J405" s="531"/>
      <c r="K405" s="531"/>
      <c r="L405" s="532"/>
    </row>
    <row r="406" spans="1:13" x14ac:dyDescent="0.3">
      <c r="B406" s="530"/>
      <c r="C406" s="531"/>
      <c r="D406" s="531"/>
      <c r="E406" s="531"/>
      <c r="F406" s="531"/>
      <c r="G406" s="531"/>
      <c r="H406" s="531"/>
      <c r="I406" s="531"/>
      <c r="J406" s="531"/>
      <c r="K406" s="531"/>
      <c r="L406" s="532"/>
    </row>
    <row r="407" spans="1:13" x14ac:dyDescent="0.3">
      <c r="B407" s="530"/>
      <c r="C407" s="531"/>
      <c r="D407" s="531"/>
      <c r="E407" s="531"/>
      <c r="F407" s="531"/>
      <c r="G407" s="531"/>
      <c r="H407" s="531"/>
      <c r="I407" s="531"/>
      <c r="J407" s="531"/>
      <c r="K407" s="531"/>
      <c r="L407" s="532"/>
    </row>
    <row r="408" spans="1:13" x14ac:dyDescent="0.3">
      <c r="B408" s="530"/>
      <c r="C408" s="531"/>
      <c r="D408" s="531"/>
      <c r="E408" s="531"/>
      <c r="F408" s="531"/>
      <c r="G408" s="531"/>
      <c r="H408" s="531"/>
      <c r="I408" s="531"/>
      <c r="J408" s="531"/>
      <c r="K408" s="531"/>
      <c r="L408" s="532"/>
    </row>
    <row r="409" spans="1:13" x14ac:dyDescent="0.3">
      <c r="B409" s="146"/>
      <c r="C409" s="147"/>
      <c r="D409" s="147"/>
      <c r="E409" s="147"/>
      <c r="F409" s="147"/>
      <c r="G409" s="147"/>
      <c r="H409" s="147"/>
      <c r="I409" s="147"/>
      <c r="J409" s="147"/>
      <c r="K409" s="147"/>
      <c r="L409" s="148"/>
    </row>
  </sheetData>
  <sheetProtection algorithmName="SHA-512" hashValue="htUyjzp4sslXMTJzpqKWEMOwntBy6kLlc9FeiP2661No0BIZAocAxvLz2rSqNYT7BTC6KvTcZAID8Og0XsNctw==" saltValue="oThzq5/qPKRe3hR0dFVXhA==" spinCount="100000" sheet="1" objects="1" scenarios="1" selectLockedCells="1"/>
  <mergeCells count="165">
    <mergeCell ref="B88:L95"/>
    <mergeCell ref="B97:L97"/>
    <mergeCell ref="C63:D64"/>
    <mergeCell ref="G57:I58"/>
    <mergeCell ref="G63:I64"/>
    <mergeCell ref="B68:L68"/>
    <mergeCell ref="J53:L54"/>
    <mergeCell ref="G53:I54"/>
    <mergeCell ref="C55:D56"/>
    <mergeCell ref="B72:L79"/>
    <mergeCell ref="B85:L86"/>
    <mergeCell ref="J57:L58"/>
    <mergeCell ref="E61:F62"/>
    <mergeCell ref="G61:I62"/>
    <mergeCell ref="J61:L62"/>
    <mergeCell ref="C65:D66"/>
    <mergeCell ref="E65:F66"/>
    <mergeCell ref="G59:I60"/>
    <mergeCell ref="B53:B54"/>
    <mergeCell ref="G65:I66"/>
    <mergeCell ref="C61:D62"/>
    <mergeCell ref="C59:D60"/>
    <mergeCell ref="E59:F60"/>
    <mergeCell ref="B150:L150"/>
    <mergeCell ref="B170:L171"/>
    <mergeCell ref="B157:C161"/>
    <mergeCell ref="D157:L161"/>
    <mergeCell ref="B184:L185"/>
    <mergeCell ref="B152:C156"/>
    <mergeCell ref="D152:L156"/>
    <mergeCell ref="B126:L126"/>
    <mergeCell ref="B134:L134"/>
    <mergeCell ref="B149:L149"/>
    <mergeCell ref="B162:C166"/>
    <mergeCell ref="D162:L166"/>
    <mergeCell ref="B182:L182"/>
    <mergeCell ref="B173:L180"/>
    <mergeCell ref="B146:L146"/>
    <mergeCell ref="B147:L147"/>
    <mergeCell ref="B136:L143"/>
    <mergeCell ref="B168:L168"/>
    <mergeCell ref="B130:H130"/>
    <mergeCell ref="B12:L12"/>
    <mergeCell ref="B15:L15"/>
    <mergeCell ref="B21:J22"/>
    <mergeCell ref="K21:K22"/>
    <mergeCell ref="B19:J19"/>
    <mergeCell ref="B20:J20"/>
    <mergeCell ref="G47:I48"/>
    <mergeCell ref="B128:L128"/>
    <mergeCell ref="J63:L64"/>
    <mergeCell ref="B117:L124"/>
    <mergeCell ref="E63:F64"/>
    <mergeCell ref="B99:L100"/>
    <mergeCell ref="B26:L26"/>
    <mergeCell ref="B39:L39"/>
    <mergeCell ref="C49:D50"/>
    <mergeCell ref="E49:F50"/>
    <mergeCell ref="G49:I50"/>
    <mergeCell ref="J49:L50"/>
    <mergeCell ref="J45:L46"/>
    <mergeCell ref="J51:L52"/>
    <mergeCell ref="J65:L66"/>
    <mergeCell ref="J55:L56"/>
    <mergeCell ref="C57:D58"/>
    <mergeCell ref="E57:F58"/>
    <mergeCell ref="G51:I52"/>
    <mergeCell ref="B13:L13"/>
    <mergeCell ref="B23:J24"/>
    <mergeCell ref="K23:K24"/>
    <mergeCell ref="C47:D48"/>
    <mergeCell ref="E47:F48"/>
    <mergeCell ref="J47:L48"/>
    <mergeCell ref="C51:D52"/>
    <mergeCell ref="E51:F52"/>
    <mergeCell ref="B255:L262"/>
    <mergeCell ref="B224:L224"/>
    <mergeCell ref="B209:L209"/>
    <mergeCell ref="B4:L4"/>
    <mergeCell ref="B5:L5"/>
    <mergeCell ref="B6:L6"/>
    <mergeCell ref="B30:L37"/>
    <mergeCell ref="B41:L43"/>
    <mergeCell ref="B47:B48"/>
    <mergeCell ref="B49:B50"/>
    <mergeCell ref="B51:B52"/>
    <mergeCell ref="B115:L115"/>
    <mergeCell ref="B112:L112"/>
    <mergeCell ref="B113:L113"/>
    <mergeCell ref="B102:L109"/>
    <mergeCell ref="B8:L8"/>
    <mergeCell ref="B9:L9"/>
    <mergeCell ref="B10:L10"/>
    <mergeCell ref="B28:L28"/>
    <mergeCell ref="C45:D46"/>
    <mergeCell ref="E45:F46"/>
    <mergeCell ref="G45:I46"/>
    <mergeCell ref="C53:D54"/>
    <mergeCell ref="E53:F54"/>
    <mergeCell ref="B401:L408"/>
    <mergeCell ref="B398:L399"/>
    <mergeCell ref="B343:L350"/>
    <mergeCell ref="B356:L357"/>
    <mergeCell ref="B353:L353"/>
    <mergeCell ref="B396:L396"/>
    <mergeCell ref="B328:L328"/>
    <mergeCell ref="B341:L341"/>
    <mergeCell ref="B359:L366"/>
    <mergeCell ref="B370:L371"/>
    <mergeCell ref="B373:L380"/>
    <mergeCell ref="B339:L339"/>
    <mergeCell ref="B354:L354"/>
    <mergeCell ref="B368:L368"/>
    <mergeCell ref="B330:L337"/>
    <mergeCell ref="B382:L382"/>
    <mergeCell ref="B384:L385"/>
    <mergeCell ref="B387:L394"/>
    <mergeCell ref="B297:L304"/>
    <mergeCell ref="B281:L281"/>
    <mergeCell ref="B268:L268"/>
    <mergeCell ref="B131:H131"/>
    <mergeCell ref="B132:H132"/>
    <mergeCell ref="B237:L237"/>
    <mergeCell ref="B250:L250"/>
    <mergeCell ref="B265:L265"/>
    <mergeCell ref="B266:L266"/>
    <mergeCell ref="B200:L207"/>
    <mergeCell ref="B211:L211"/>
    <mergeCell ref="B215:L222"/>
    <mergeCell ref="B228:L235"/>
    <mergeCell ref="B241:L248"/>
    <mergeCell ref="B196:L196"/>
    <mergeCell ref="B187:L194"/>
    <mergeCell ref="B198:L198"/>
    <mergeCell ref="B283:L290"/>
    <mergeCell ref="B294:L295"/>
    <mergeCell ref="B270:L277"/>
    <mergeCell ref="B226:L226"/>
    <mergeCell ref="B239:L239"/>
    <mergeCell ref="B213:C213"/>
    <mergeCell ref="B252:L253"/>
    <mergeCell ref="B311:L318"/>
    <mergeCell ref="B320:L320"/>
    <mergeCell ref="B322:L322"/>
    <mergeCell ref="B17:J18"/>
    <mergeCell ref="K17:K18"/>
    <mergeCell ref="B324:G324"/>
    <mergeCell ref="B325:G325"/>
    <mergeCell ref="B326:G326"/>
    <mergeCell ref="B59:B60"/>
    <mergeCell ref="B82:L82"/>
    <mergeCell ref="B83:L83"/>
    <mergeCell ref="E55:F56"/>
    <mergeCell ref="G55:I56"/>
    <mergeCell ref="B61:B62"/>
    <mergeCell ref="B55:B56"/>
    <mergeCell ref="B57:B58"/>
    <mergeCell ref="J59:L60"/>
    <mergeCell ref="B70:L70"/>
    <mergeCell ref="B63:B64"/>
    <mergeCell ref="B65:B66"/>
    <mergeCell ref="B308:L309"/>
    <mergeCell ref="B279:L279"/>
    <mergeCell ref="B292:L292"/>
    <mergeCell ref="B306:L306"/>
  </mergeCells>
  <dataValidations xWindow="209" yWindow="565"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88 B243:B245 B136 B102 B202:B204 B359 B200 B215 B228 B241 B255 B270 B283 B297 B311 B343 B72 B257:B259 B117 B272:B274 B286:B288 B30:B33 B299:B301 B313:B315 B332:B334 B345:B347 B361:B363 B375:B377 B402:B404 B218:B220 B230:B232 B373 B173 B187 B330 B74:B76 B91:B93 B104:B106 B119:B121 B138:B140 B175:B177 B189:B191 B389:B391 B387" xr:uid="{0155555F-4732-48E6-8926-69F0399FC606}">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13" xr:uid="{6FC76BB9-7D2B-4EF9-A9AF-552B723B2C27}">
      <formula1>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01" xr:uid="{6F276A13-7059-4685-8F32-7B51E494BB7C}">
      <formula1>1001</formula1>
    </dataValidation>
    <dataValidation type="list" allowBlank="1" showInputMessage="1" showErrorMessage="1" sqref="I130:I132 H324:H326 K17:K24" xr:uid="{33C14547-26E7-4808-9E30-56714C4A419C}">
      <formula1>"X"</formula1>
    </dataValidation>
    <dataValidation type="textLength" operator="lessThanOrEqual" allowBlank="1" showInputMessage="1" showErrorMessage="1" prompt="1000 character limit/limite de 1000 caractères" sqref="D152:L166" xr:uid="{765EDD34-7257-4707-9885-BDECB1ED5A89}">
      <formula1>1000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7" min="1" max="11" man="1"/>
    <brk id="110" min="1" max="11" man="1"/>
    <brk id="167" min="1" max="11" man="1"/>
    <brk id="223" min="1" max="11" man="1"/>
    <brk id="278" min="1" max="11" man="1"/>
    <brk id="319" min="1" max="11" man="1"/>
    <brk id="380"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7">
    <tabColor rgb="FF00B0F0"/>
    <pageSetUpPr fitToPage="1"/>
  </sheetPr>
  <dimension ref="A1:P63"/>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7" width="9.44140625" style="62" customWidth="1"/>
    <col min="18" max="16384" width="9.44140625" style="62"/>
  </cols>
  <sheetData>
    <row r="1" spans="1:16" x14ac:dyDescent="0.3">
      <c r="O1" s="62" t="s">
        <v>312</v>
      </c>
      <c r="P1" s="62" t="s">
        <v>312</v>
      </c>
    </row>
    <row r="2" spans="1:16" x14ac:dyDescent="0.3">
      <c r="B2" s="11" t="s">
        <v>44</v>
      </c>
      <c r="C2" s="11"/>
      <c r="O2" s="160" t="s">
        <v>68</v>
      </c>
      <c r="P2" s="160"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15"/>
      <c r="C7" s="15"/>
      <c r="D7" s="3"/>
      <c r="E7" s="3"/>
      <c r="F7" s="3"/>
      <c r="G7" s="3"/>
      <c r="H7" s="3"/>
      <c r="I7" s="3"/>
      <c r="J7" s="3"/>
      <c r="K7" s="3"/>
      <c r="L7" s="3"/>
      <c r="O7" s="16"/>
      <c r="P7" s="16"/>
    </row>
    <row r="8" spans="1:16" x14ac:dyDescent="0.3">
      <c r="B8" s="374" t="str">
        <f>UPPER(IF(Intro!$G$21="English",O8,P8))</f>
        <v>PUBLIC COMMENTS</v>
      </c>
      <c r="C8" s="375"/>
      <c r="D8" s="375"/>
      <c r="E8" s="375"/>
      <c r="F8" s="375"/>
      <c r="G8" s="375"/>
      <c r="H8" s="375"/>
      <c r="I8" s="375"/>
      <c r="J8" s="375"/>
      <c r="K8" s="375"/>
      <c r="L8" s="376"/>
      <c r="M8" s="62"/>
      <c r="O8" s="62" t="s">
        <v>32</v>
      </c>
      <c r="P8" s="62" t="s">
        <v>62</v>
      </c>
    </row>
    <row r="9" spans="1:16" x14ac:dyDescent="0.3">
      <c r="B9" s="17"/>
      <c r="C9" s="28"/>
      <c r="D9" s="29"/>
      <c r="E9" s="29"/>
      <c r="F9" s="29"/>
      <c r="G9" s="29"/>
      <c r="H9" s="29"/>
      <c r="I9" s="29"/>
      <c r="J9" s="29"/>
      <c r="K9" s="29"/>
      <c r="L9" s="18"/>
      <c r="M9" s="62"/>
    </row>
    <row r="10" spans="1:16" x14ac:dyDescent="0.3">
      <c r="B10" s="371" t="str">
        <f>IF(Intro!$G$21="English",O10,P10)</f>
        <v>Should your firm wish to add any comments related to its responses, submit them here. Be sure to indicate the applicable question number.</v>
      </c>
      <c r="C10" s="372"/>
      <c r="D10" s="372"/>
      <c r="E10" s="372"/>
      <c r="F10" s="372"/>
      <c r="G10" s="372"/>
      <c r="H10" s="372"/>
      <c r="I10" s="372"/>
      <c r="J10" s="372"/>
      <c r="K10" s="372"/>
      <c r="L10" s="373"/>
      <c r="M10" s="62"/>
      <c r="O10" s="19" t="s">
        <v>170</v>
      </c>
      <c r="P10" s="62" t="s">
        <v>157</v>
      </c>
    </row>
    <row r="11" spans="1:16" x14ac:dyDescent="0.3">
      <c r="B11" s="78"/>
      <c r="C11" s="28"/>
      <c r="D11" s="29"/>
      <c r="E11" s="29"/>
      <c r="F11" s="29"/>
      <c r="G11" s="29"/>
      <c r="H11" s="29"/>
      <c r="I11" s="29"/>
      <c r="J11" s="29"/>
      <c r="K11" s="29"/>
      <c r="L11" s="18"/>
      <c r="M11" s="62"/>
      <c r="O11" s="158" t="s">
        <v>303</v>
      </c>
      <c r="P11" s="158" t="s">
        <v>304</v>
      </c>
    </row>
    <row r="12" spans="1:16" ht="28.8" x14ac:dyDescent="0.3">
      <c r="A12" s="89" t="s">
        <v>339</v>
      </c>
      <c r="B12" s="208"/>
      <c r="C12" s="209" t="str">
        <f>IF(Intro!$G$21="English",O11,P11)</f>
        <v>Tab and Question</v>
      </c>
      <c r="D12" s="568" t="str">
        <f>IF(Intro!$G$21="English",O12,P12)</f>
        <v>Comments</v>
      </c>
      <c r="E12" s="569"/>
      <c r="F12" s="569"/>
      <c r="G12" s="569"/>
      <c r="H12" s="569"/>
      <c r="I12" s="569"/>
      <c r="J12" s="569"/>
      <c r="K12" s="569"/>
      <c r="L12" s="570"/>
      <c r="M12" s="62"/>
      <c r="O12" s="19" t="s">
        <v>99</v>
      </c>
      <c r="P12" s="62" t="s">
        <v>100</v>
      </c>
    </row>
    <row r="13" spans="1:16" x14ac:dyDescent="0.3">
      <c r="A13" s="89"/>
      <c r="B13" s="571" t="str">
        <f>IF(Intro!$G$21="English",O13,P13)</f>
        <v>Comment 1</v>
      </c>
      <c r="C13" s="557"/>
      <c r="D13" s="558"/>
      <c r="E13" s="559"/>
      <c r="F13" s="559"/>
      <c r="G13" s="559"/>
      <c r="H13" s="559"/>
      <c r="I13" s="559"/>
      <c r="J13" s="559"/>
      <c r="K13" s="559"/>
      <c r="L13" s="560"/>
      <c r="M13" s="62"/>
      <c r="O13" s="19" t="s">
        <v>101</v>
      </c>
      <c r="P13" s="62" t="s">
        <v>102</v>
      </c>
    </row>
    <row r="14" spans="1:16" x14ac:dyDescent="0.3">
      <c r="A14" s="89"/>
      <c r="B14" s="572"/>
      <c r="C14" s="557"/>
      <c r="D14" s="561"/>
      <c r="E14" s="562"/>
      <c r="F14" s="562"/>
      <c r="G14" s="562"/>
      <c r="H14" s="562"/>
      <c r="I14" s="562"/>
      <c r="J14" s="562"/>
      <c r="K14" s="562"/>
      <c r="L14" s="563"/>
      <c r="M14" s="62"/>
      <c r="O14" s="19"/>
    </row>
    <row r="15" spans="1:16" x14ac:dyDescent="0.3">
      <c r="A15" s="89"/>
      <c r="B15" s="572"/>
      <c r="C15" s="557"/>
      <c r="D15" s="561"/>
      <c r="E15" s="562"/>
      <c r="F15" s="562"/>
      <c r="G15" s="562"/>
      <c r="H15" s="562"/>
      <c r="I15" s="562"/>
      <c r="J15" s="562"/>
      <c r="K15" s="562"/>
      <c r="L15" s="563"/>
      <c r="M15" s="62"/>
      <c r="O15" s="19"/>
    </row>
    <row r="16" spans="1:16" x14ac:dyDescent="0.3">
      <c r="A16" s="89"/>
      <c r="B16" s="572"/>
      <c r="C16" s="557"/>
      <c r="D16" s="561"/>
      <c r="E16" s="562"/>
      <c r="F16" s="562"/>
      <c r="G16" s="562"/>
      <c r="H16" s="562"/>
      <c r="I16" s="562"/>
      <c r="J16" s="562"/>
      <c r="K16" s="562"/>
      <c r="L16" s="563"/>
      <c r="M16" s="62"/>
      <c r="O16" s="19"/>
    </row>
    <row r="17" spans="1:16" x14ac:dyDescent="0.3">
      <c r="A17" s="89"/>
      <c r="B17" s="572"/>
      <c r="C17" s="557"/>
      <c r="D17" s="561"/>
      <c r="E17" s="562"/>
      <c r="F17" s="562"/>
      <c r="G17" s="562"/>
      <c r="H17" s="562"/>
      <c r="I17" s="562"/>
      <c r="J17" s="562"/>
      <c r="K17" s="562"/>
      <c r="L17" s="563"/>
      <c r="M17" s="62"/>
      <c r="O17" s="19"/>
    </row>
    <row r="18" spans="1:16" x14ac:dyDescent="0.3">
      <c r="A18" s="89"/>
      <c r="B18" s="572"/>
      <c r="C18" s="557"/>
      <c r="D18" s="561"/>
      <c r="E18" s="562"/>
      <c r="F18" s="562"/>
      <c r="G18" s="562"/>
      <c r="H18" s="562"/>
      <c r="I18" s="562"/>
      <c r="J18" s="562"/>
      <c r="K18" s="562"/>
      <c r="L18" s="563"/>
      <c r="M18" s="62"/>
      <c r="O18" s="19"/>
    </row>
    <row r="19" spans="1:16" x14ac:dyDescent="0.3">
      <c r="A19" s="89"/>
      <c r="B19" s="572"/>
      <c r="C19" s="557"/>
      <c r="D19" s="561"/>
      <c r="E19" s="562"/>
      <c r="F19" s="562"/>
      <c r="G19" s="562"/>
      <c r="H19" s="562"/>
      <c r="I19" s="562"/>
      <c r="J19" s="562"/>
      <c r="K19" s="562"/>
      <c r="L19" s="563"/>
      <c r="M19" s="62"/>
      <c r="O19" s="19"/>
    </row>
    <row r="20" spans="1:16" x14ac:dyDescent="0.3">
      <c r="A20" s="89"/>
      <c r="B20" s="572"/>
      <c r="C20" s="557"/>
      <c r="D20" s="561"/>
      <c r="E20" s="562"/>
      <c r="F20" s="562"/>
      <c r="G20" s="562"/>
      <c r="H20" s="562"/>
      <c r="I20" s="562"/>
      <c r="J20" s="562"/>
      <c r="K20" s="562"/>
      <c r="L20" s="563"/>
      <c r="M20" s="62"/>
      <c r="O20" s="19"/>
    </row>
    <row r="21" spans="1:16" x14ac:dyDescent="0.3">
      <c r="A21" s="89"/>
      <c r="B21" s="572"/>
      <c r="C21" s="557"/>
      <c r="D21" s="561"/>
      <c r="E21" s="562"/>
      <c r="F21" s="562"/>
      <c r="G21" s="562"/>
      <c r="H21" s="562"/>
      <c r="I21" s="562"/>
      <c r="J21" s="562"/>
      <c r="K21" s="562"/>
      <c r="L21" s="563"/>
      <c r="M21" s="62"/>
      <c r="O21" s="19"/>
    </row>
    <row r="22" spans="1:16" x14ac:dyDescent="0.3">
      <c r="A22" s="89"/>
      <c r="B22" s="573"/>
      <c r="C22" s="557"/>
      <c r="D22" s="564"/>
      <c r="E22" s="565"/>
      <c r="F22" s="565"/>
      <c r="G22" s="565"/>
      <c r="H22" s="565"/>
      <c r="I22" s="565"/>
      <c r="J22" s="565"/>
      <c r="K22" s="565"/>
      <c r="L22" s="566"/>
      <c r="M22" s="62"/>
      <c r="O22" s="19"/>
    </row>
    <row r="23" spans="1:16" x14ac:dyDescent="0.3">
      <c r="A23" s="89"/>
      <c r="B23" s="571" t="str">
        <f>IF(Intro!$G$21="English",O23,P23)</f>
        <v>Comment 2</v>
      </c>
      <c r="C23" s="557"/>
      <c r="D23" s="558"/>
      <c r="E23" s="559"/>
      <c r="F23" s="559"/>
      <c r="G23" s="559"/>
      <c r="H23" s="559"/>
      <c r="I23" s="559"/>
      <c r="J23" s="559"/>
      <c r="K23" s="559"/>
      <c r="L23" s="560"/>
      <c r="M23" s="62"/>
      <c r="O23" s="19" t="s">
        <v>103</v>
      </c>
      <c r="P23" s="62" t="s">
        <v>104</v>
      </c>
    </row>
    <row r="24" spans="1:16" x14ac:dyDescent="0.3">
      <c r="A24" s="89"/>
      <c r="B24" s="572"/>
      <c r="C24" s="557"/>
      <c r="D24" s="561"/>
      <c r="E24" s="562"/>
      <c r="F24" s="562"/>
      <c r="G24" s="562"/>
      <c r="H24" s="562"/>
      <c r="I24" s="562"/>
      <c r="J24" s="562"/>
      <c r="K24" s="562"/>
      <c r="L24" s="563"/>
      <c r="M24" s="62"/>
      <c r="O24" s="19"/>
    </row>
    <row r="25" spans="1:16" x14ac:dyDescent="0.3">
      <c r="A25" s="89"/>
      <c r="B25" s="572"/>
      <c r="C25" s="557"/>
      <c r="D25" s="561"/>
      <c r="E25" s="562"/>
      <c r="F25" s="562"/>
      <c r="G25" s="562"/>
      <c r="H25" s="562"/>
      <c r="I25" s="562"/>
      <c r="J25" s="562"/>
      <c r="K25" s="562"/>
      <c r="L25" s="563"/>
      <c r="M25" s="62"/>
      <c r="O25" s="19"/>
    </row>
    <row r="26" spans="1:16" x14ac:dyDescent="0.3">
      <c r="A26" s="89"/>
      <c r="B26" s="572"/>
      <c r="C26" s="557"/>
      <c r="D26" s="561"/>
      <c r="E26" s="562"/>
      <c r="F26" s="562"/>
      <c r="G26" s="562"/>
      <c r="H26" s="562"/>
      <c r="I26" s="562"/>
      <c r="J26" s="562"/>
      <c r="K26" s="562"/>
      <c r="L26" s="563"/>
      <c r="M26" s="62"/>
      <c r="O26" s="19"/>
    </row>
    <row r="27" spans="1:16" x14ac:dyDescent="0.3">
      <c r="A27" s="89"/>
      <c r="B27" s="572"/>
      <c r="C27" s="557"/>
      <c r="D27" s="561"/>
      <c r="E27" s="562"/>
      <c r="F27" s="562"/>
      <c r="G27" s="562"/>
      <c r="H27" s="562"/>
      <c r="I27" s="562"/>
      <c r="J27" s="562"/>
      <c r="K27" s="562"/>
      <c r="L27" s="563"/>
      <c r="M27" s="62"/>
      <c r="O27" s="19"/>
    </row>
    <row r="28" spans="1:16" x14ac:dyDescent="0.3">
      <c r="A28" s="89"/>
      <c r="B28" s="572"/>
      <c r="C28" s="557"/>
      <c r="D28" s="561"/>
      <c r="E28" s="562"/>
      <c r="F28" s="562"/>
      <c r="G28" s="562"/>
      <c r="H28" s="562"/>
      <c r="I28" s="562"/>
      <c r="J28" s="562"/>
      <c r="K28" s="562"/>
      <c r="L28" s="563"/>
      <c r="M28" s="62"/>
      <c r="O28" s="19"/>
    </row>
    <row r="29" spans="1:16" x14ac:dyDescent="0.3">
      <c r="A29" s="210"/>
      <c r="B29" s="572"/>
      <c r="C29" s="557"/>
      <c r="D29" s="561"/>
      <c r="E29" s="562"/>
      <c r="F29" s="562"/>
      <c r="G29" s="562"/>
      <c r="H29" s="562"/>
      <c r="I29" s="562"/>
      <c r="J29" s="562"/>
      <c r="K29" s="562"/>
      <c r="L29" s="563"/>
      <c r="M29" s="62"/>
      <c r="O29" s="19"/>
    </row>
    <row r="30" spans="1:16" x14ac:dyDescent="0.3">
      <c r="A30" s="89"/>
      <c r="B30" s="572"/>
      <c r="C30" s="557"/>
      <c r="D30" s="561"/>
      <c r="E30" s="562"/>
      <c r="F30" s="562"/>
      <c r="G30" s="562"/>
      <c r="H30" s="562"/>
      <c r="I30" s="562"/>
      <c r="J30" s="562"/>
      <c r="K30" s="562"/>
      <c r="L30" s="563"/>
      <c r="M30" s="62"/>
      <c r="O30" s="19"/>
    </row>
    <row r="31" spans="1:16" x14ac:dyDescent="0.3">
      <c r="A31" s="89"/>
      <c r="B31" s="572"/>
      <c r="C31" s="557"/>
      <c r="D31" s="561"/>
      <c r="E31" s="562"/>
      <c r="F31" s="562"/>
      <c r="G31" s="562"/>
      <c r="H31" s="562"/>
      <c r="I31" s="562"/>
      <c r="J31" s="562"/>
      <c r="K31" s="562"/>
      <c r="L31" s="563"/>
      <c r="M31" s="62"/>
      <c r="O31" s="19"/>
    </row>
    <row r="32" spans="1:16" x14ac:dyDescent="0.3">
      <c r="A32" s="89"/>
      <c r="B32" s="573"/>
      <c r="C32" s="557"/>
      <c r="D32" s="564"/>
      <c r="E32" s="565"/>
      <c r="F32" s="565"/>
      <c r="G32" s="565"/>
      <c r="H32" s="565"/>
      <c r="I32" s="565"/>
      <c r="J32" s="565"/>
      <c r="K32" s="565"/>
      <c r="L32" s="566"/>
      <c r="M32" s="62"/>
      <c r="O32" s="19"/>
    </row>
    <row r="33" spans="1:16" x14ac:dyDescent="0.3">
      <c r="A33" s="89"/>
      <c r="B33" s="571" t="str">
        <f>IF(Intro!$G$21="English",O33,P33)</f>
        <v>Comment 3</v>
      </c>
      <c r="C33" s="557"/>
      <c r="D33" s="558"/>
      <c r="E33" s="559"/>
      <c r="F33" s="559"/>
      <c r="G33" s="559"/>
      <c r="H33" s="559"/>
      <c r="I33" s="559"/>
      <c r="J33" s="559"/>
      <c r="K33" s="559"/>
      <c r="L33" s="560"/>
      <c r="M33" s="62"/>
      <c r="O33" s="19" t="s">
        <v>105</v>
      </c>
      <c r="P33" s="62" t="s">
        <v>106</v>
      </c>
    </row>
    <row r="34" spans="1:16" x14ac:dyDescent="0.3">
      <c r="A34" s="89"/>
      <c r="B34" s="572"/>
      <c r="C34" s="557"/>
      <c r="D34" s="561"/>
      <c r="E34" s="562"/>
      <c r="F34" s="562"/>
      <c r="G34" s="562"/>
      <c r="H34" s="562"/>
      <c r="I34" s="562"/>
      <c r="J34" s="562"/>
      <c r="K34" s="562"/>
      <c r="L34" s="563"/>
      <c r="M34" s="62"/>
      <c r="O34" s="19"/>
    </row>
    <row r="35" spans="1:16" x14ac:dyDescent="0.3">
      <c r="A35" s="89"/>
      <c r="B35" s="572"/>
      <c r="C35" s="557"/>
      <c r="D35" s="561"/>
      <c r="E35" s="562"/>
      <c r="F35" s="562"/>
      <c r="G35" s="562"/>
      <c r="H35" s="562"/>
      <c r="I35" s="562"/>
      <c r="J35" s="562"/>
      <c r="K35" s="562"/>
      <c r="L35" s="563"/>
      <c r="M35" s="62"/>
      <c r="O35" s="19"/>
    </row>
    <row r="36" spans="1:16" x14ac:dyDescent="0.3">
      <c r="A36" s="89"/>
      <c r="B36" s="572"/>
      <c r="C36" s="557"/>
      <c r="D36" s="561"/>
      <c r="E36" s="562"/>
      <c r="F36" s="562"/>
      <c r="G36" s="562"/>
      <c r="H36" s="562"/>
      <c r="I36" s="562"/>
      <c r="J36" s="562"/>
      <c r="K36" s="562"/>
      <c r="L36" s="563"/>
      <c r="M36" s="62"/>
      <c r="O36" s="19"/>
    </row>
    <row r="37" spans="1:16" x14ac:dyDescent="0.3">
      <c r="A37" s="89"/>
      <c r="B37" s="572"/>
      <c r="C37" s="557"/>
      <c r="D37" s="561"/>
      <c r="E37" s="562"/>
      <c r="F37" s="562"/>
      <c r="G37" s="562"/>
      <c r="H37" s="562"/>
      <c r="I37" s="562"/>
      <c r="J37" s="562"/>
      <c r="K37" s="562"/>
      <c r="L37" s="563"/>
      <c r="M37" s="62"/>
      <c r="O37" s="19"/>
    </row>
    <row r="38" spans="1:16" x14ac:dyDescent="0.3">
      <c r="A38" s="89"/>
      <c r="B38" s="572"/>
      <c r="C38" s="557"/>
      <c r="D38" s="561"/>
      <c r="E38" s="562"/>
      <c r="F38" s="562"/>
      <c r="G38" s="562"/>
      <c r="H38" s="562"/>
      <c r="I38" s="562"/>
      <c r="J38" s="562"/>
      <c r="K38" s="562"/>
      <c r="L38" s="563"/>
      <c r="M38" s="62"/>
      <c r="O38" s="19"/>
    </row>
    <row r="39" spans="1:16" x14ac:dyDescent="0.3">
      <c r="A39" s="89"/>
      <c r="B39" s="572"/>
      <c r="C39" s="557"/>
      <c r="D39" s="561"/>
      <c r="E39" s="562"/>
      <c r="F39" s="562"/>
      <c r="G39" s="562"/>
      <c r="H39" s="562"/>
      <c r="I39" s="562"/>
      <c r="J39" s="562"/>
      <c r="K39" s="562"/>
      <c r="L39" s="563"/>
      <c r="M39" s="62"/>
      <c r="O39" s="19"/>
    </row>
    <row r="40" spans="1:16" x14ac:dyDescent="0.3">
      <c r="A40" s="89"/>
      <c r="B40" s="572"/>
      <c r="C40" s="557"/>
      <c r="D40" s="561"/>
      <c r="E40" s="562"/>
      <c r="F40" s="562"/>
      <c r="G40" s="562"/>
      <c r="H40" s="562"/>
      <c r="I40" s="562"/>
      <c r="J40" s="562"/>
      <c r="K40" s="562"/>
      <c r="L40" s="563"/>
      <c r="M40" s="62"/>
      <c r="O40" s="19"/>
    </row>
    <row r="41" spans="1:16" x14ac:dyDescent="0.3">
      <c r="A41" s="89"/>
      <c r="B41" s="572"/>
      <c r="C41" s="557"/>
      <c r="D41" s="561"/>
      <c r="E41" s="562"/>
      <c r="F41" s="562"/>
      <c r="G41" s="562"/>
      <c r="H41" s="562"/>
      <c r="I41" s="562"/>
      <c r="J41" s="562"/>
      <c r="K41" s="562"/>
      <c r="L41" s="563"/>
      <c r="M41" s="62"/>
      <c r="O41" s="19"/>
    </row>
    <row r="42" spans="1:16" x14ac:dyDescent="0.3">
      <c r="A42" s="89"/>
      <c r="B42" s="573"/>
      <c r="C42" s="557"/>
      <c r="D42" s="564"/>
      <c r="E42" s="565"/>
      <c r="F42" s="565"/>
      <c r="G42" s="565"/>
      <c r="H42" s="565"/>
      <c r="I42" s="565"/>
      <c r="J42" s="565"/>
      <c r="K42" s="565"/>
      <c r="L42" s="566"/>
      <c r="M42" s="62"/>
      <c r="O42" s="19"/>
    </row>
    <row r="43" spans="1:16" x14ac:dyDescent="0.3">
      <c r="A43" s="89"/>
      <c r="B43" s="571" t="str">
        <f>IF(Intro!$G$21="English",O43,P43)</f>
        <v>Comment 4</v>
      </c>
      <c r="C43" s="557"/>
      <c r="D43" s="558"/>
      <c r="E43" s="559"/>
      <c r="F43" s="559"/>
      <c r="G43" s="559"/>
      <c r="H43" s="559"/>
      <c r="I43" s="559"/>
      <c r="J43" s="559"/>
      <c r="K43" s="559"/>
      <c r="L43" s="560"/>
      <c r="M43" s="62"/>
      <c r="O43" s="19" t="s">
        <v>107</v>
      </c>
      <c r="P43" s="62" t="s">
        <v>108</v>
      </c>
    </row>
    <row r="44" spans="1:16" x14ac:dyDescent="0.3">
      <c r="A44" s="89"/>
      <c r="B44" s="572"/>
      <c r="C44" s="557"/>
      <c r="D44" s="561"/>
      <c r="E44" s="562"/>
      <c r="F44" s="562"/>
      <c r="G44" s="562"/>
      <c r="H44" s="562"/>
      <c r="I44" s="562"/>
      <c r="J44" s="562"/>
      <c r="K44" s="562"/>
      <c r="L44" s="563"/>
      <c r="M44" s="62"/>
      <c r="O44" s="19"/>
    </row>
    <row r="45" spans="1:16" x14ac:dyDescent="0.3">
      <c r="A45" s="89"/>
      <c r="B45" s="572"/>
      <c r="C45" s="557"/>
      <c r="D45" s="561"/>
      <c r="E45" s="562"/>
      <c r="F45" s="562"/>
      <c r="G45" s="562"/>
      <c r="H45" s="562"/>
      <c r="I45" s="562"/>
      <c r="J45" s="562"/>
      <c r="K45" s="562"/>
      <c r="L45" s="563"/>
      <c r="M45" s="62"/>
      <c r="O45" s="19"/>
    </row>
    <row r="46" spans="1:16" x14ac:dyDescent="0.3">
      <c r="A46" s="89"/>
      <c r="B46" s="572"/>
      <c r="C46" s="557"/>
      <c r="D46" s="561"/>
      <c r="E46" s="562"/>
      <c r="F46" s="562"/>
      <c r="G46" s="562"/>
      <c r="H46" s="562"/>
      <c r="I46" s="562"/>
      <c r="J46" s="562"/>
      <c r="K46" s="562"/>
      <c r="L46" s="563"/>
      <c r="M46" s="62"/>
      <c r="O46" s="19"/>
    </row>
    <row r="47" spans="1:16" x14ac:dyDescent="0.3">
      <c r="A47" s="89"/>
      <c r="B47" s="572"/>
      <c r="C47" s="557"/>
      <c r="D47" s="561"/>
      <c r="E47" s="562"/>
      <c r="F47" s="562"/>
      <c r="G47" s="562"/>
      <c r="H47" s="562"/>
      <c r="I47" s="562"/>
      <c r="J47" s="562"/>
      <c r="K47" s="562"/>
      <c r="L47" s="563"/>
      <c r="M47" s="62"/>
      <c r="O47" s="19"/>
    </row>
    <row r="48" spans="1:16" x14ac:dyDescent="0.3">
      <c r="A48" s="89"/>
      <c r="B48" s="572"/>
      <c r="C48" s="557"/>
      <c r="D48" s="561"/>
      <c r="E48" s="562"/>
      <c r="F48" s="562"/>
      <c r="G48" s="562"/>
      <c r="H48" s="562"/>
      <c r="I48" s="562"/>
      <c r="J48" s="562"/>
      <c r="K48" s="562"/>
      <c r="L48" s="563"/>
      <c r="M48" s="62"/>
      <c r="O48" s="19"/>
    </row>
    <row r="49" spans="1:16" x14ac:dyDescent="0.3">
      <c r="A49" s="89"/>
      <c r="B49" s="572"/>
      <c r="C49" s="557"/>
      <c r="D49" s="561"/>
      <c r="E49" s="562"/>
      <c r="F49" s="562"/>
      <c r="G49" s="562"/>
      <c r="H49" s="562"/>
      <c r="I49" s="562"/>
      <c r="J49" s="562"/>
      <c r="K49" s="562"/>
      <c r="L49" s="563"/>
      <c r="M49" s="62"/>
      <c r="O49" s="19"/>
    </row>
    <row r="50" spans="1:16" x14ac:dyDescent="0.3">
      <c r="A50" s="89"/>
      <c r="B50" s="572"/>
      <c r="C50" s="557"/>
      <c r="D50" s="561"/>
      <c r="E50" s="562"/>
      <c r="F50" s="562"/>
      <c r="G50" s="562"/>
      <c r="H50" s="562"/>
      <c r="I50" s="562"/>
      <c r="J50" s="562"/>
      <c r="K50" s="562"/>
      <c r="L50" s="563"/>
      <c r="M50" s="62"/>
      <c r="O50" s="19"/>
    </row>
    <row r="51" spans="1:16" x14ac:dyDescent="0.3">
      <c r="A51" s="89"/>
      <c r="B51" s="572"/>
      <c r="C51" s="557"/>
      <c r="D51" s="561"/>
      <c r="E51" s="562"/>
      <c r="F51" s="562"/>
      <c r="G51" s="562"/>
      <c r="H51" s="562"/>
      <c r="I51" s="562"/>
      <c r="J51" s="562"/>
      <c r="K51" s="562"/>
      <c r="L51" s="563"/>
      <c r="M51" s="62"/>
      <c r="O51" s="19"/>
    </row>
    <row r="52" spans="1:16" x14ac:dyDescent="0.3">
      <c r="A52" s="89"/>
      <c r="B52" s="573"/>
      <c r="C52" s="557"/>
      <c r="D52" s="564"/>
      <c r="E52" s="565"/>
      <c r="F52" s="565"/>
      <c r="G52" s="565"/>
      <c r="H52" s="565"/>
      <c r="I52" s="565"/>
      <c r="J52" s="565"/>
      <c r="K52" s="565"/>
      <c r="L52" s="566"/>
      <c r="M52" s="62"/>
      <c r="O52" s="19"/>
    </row>
    <row r="53" spans="1:16" x14ac:dyDescent="0.3">
      <c r="A53" s="89"/>
      <c r="B53" s="571" t="str">
        <f>IF(Intro!$G$21="English",O53,P53)</f>
        <v>Comment 5</v>
      </c>
      <c r="C53" s="557"/>
      <c r="D53" s="558"/>
      <c r="E53" s="559"/>
      <c r="F53" s="559"/>
      <c r="G53" s="559"/>
      <c r="H53" s="559"/>
      <c r="I53" s="559"/>
      <c r="J53" s="559"/>
      <c r="K53" s="559"/>
      <c r="L53" s="560"/>
      <c r="M53" s="62"/>
      <c r="O53" s="19" t="s">
        <v>109</v>
      </c>
      <c r="P53" s="62" t="s">
        <v>110</v>
      </c>
    </row>
    <row r="54" spans="1:16" x14ac:dyDescent="0.3">
      <c r="A54" s="89"/>
      <c r="B54" s="572"/>
      <c r="C54" s="557"/>
      <c r="D54" s="561"/>
      <c r="E54" s="562"/>
      <c r="F54" s="562"/>
      <c r="G54" s="562"/>
      <c r="H54" s="562"/>
      <c r="I54" s="562"/>
      <c r="J54" s="562"/>
      <c r="K54" s="562"/>
      <c r="L54" s="563"/>
      <c r="M54" s="62"/>
      <c r="O54" s="19"/>
    </row>
    <row r="55" spans="1:16" x14ac:dyDescent="0.3">
      <c r="A55" s="89"/>
      <c r="B55" s="572"/>
      <c r="C55" s="557"/>
      <c r="D55" s="561"/>
      <c r="E55" s="562"/>
      <c r="F55" s="562"/>
      <c r="G55" s="562"/>
      <c r="H55" s="562"/>
      <c r="I55" s="562"/>
      <c r="J55" s="562"/>
      <c r="K55" s="562"/>
      <c r="L55" s="563"/>
      <c r="M55" s="62"/>
      <c r="O55" s="19"/>
    </row>
    <row r="56" spans="1:16" x14ac:dyDescent="0.3">
      <c r="A56" s="89"/>
      <c r="B56" s="572"/>
      <c r="C56" s="557"/>
      <c r="D56" s="561"/>
      <c r="E56" s="562"/>
      <c r="F56" s="562"/>
      <c r="G56" s="562"/>
      <c r="H56" s="562"/>
      <c r="I56" s="562"/>
      <c r="J56" s="562"/>
      <c r="K56" s="562"/>
      <c r="L56" s="563"/>
      <c r="M56" s="62"/>
      <c r="O56" s="19"/>
    </row>
    <row r="57" spans="1:16" x14ac:dyDescent="0.3">
      <c r="A57" s="89"/>
      <c r="B57" s="572"/>
      <c r="C57" s="557"/>
      <c r="D57" s="561"/>
      <c r="E57" s="562"/>
      <c r="F57" s="562"/>
      <c r="G57" s="562"/>
      <c r="H57" s="562"/>
      <c r="I57" s="562"/>
      <c r="J57" s="562"/>
      <c r="K57" s="562"/>
      <c r="L57" s="563"/>
      <c r="M57" s="62"/>
      <c r="O57" s="19"/>
    </row>
    <row r="58" spans="1:16" x14ac:dyDescent="0.3">
      <c r="A58" s="89"/>
      <c r="B58" s="572"/>
      <c r="C58" s="557"/>
      <c r="D58" s="561"/>
      <c r="E58" s="562"/>
      <c r="F58" s="562"/>
      <c r="G58" s="562"/>
      <c r="H58" s="562"/>
      <c r="I58" s="562"/>
      <c r="J58" s="562"/>
      <c r="K58" s="562"/>
      <c r="L58" s="563"/>
      <c r="M58" s="62"/>
      <c r="O58" s="19"/>
    </row>
    <row r="59" spans="1:16" x14ac:dyDescent="0.3">
      <c r="A59" s="89"/>
      <c r="B59" s="572"/>
      <c r="C59" s="557"/>
      <c r="D59" s="561"/>
      <c r="E59" s="562"/>
      <c r="F59" s="562"/>
      <c r="G59" s="562"/>
      <c r="H59" s="562"/>
      <c r="I59" s="562"/>
      <c r="J59" s="562"/>
      <c r="K59" s="562"/>
      <c r="L59" s="563"/>
      <c r="M59" s="62"/>
      <c r="O59" s="19"/>
    </row>
    <row r="60" spans="1:16" x14ac:dyDescent="0.3">
      <c r="A60" s="89"/>
      <c r="B60" s="572"/>
      <c r="C60" s="557"/>
      <c r="D60" s="561"/>
      <c r="E60" s="562"/>
      <c r="F60" s="562"/>
      <c r="G60" s="562"/>
      <c r="H60" s="562"/>
      <c r="I60" s="562"/>
      <c r="J60" s="562"/>
      <c r="K60" s="562"/>
      <c r="L60" s="563"/>
      <c r="M60" s="62"/>
      <c r="O60" s="19"/>
    </row>
    <row r="61" spans="1:16" x14ac:dyDescent="0.3">
      <c r="A61" s="89"/>
      <c r="B61" s="572"/>
      <c r="C61" s="557"/>
      <c r="D61" s="561"/>
      <c r="E61" s="562"/>
      <c r="F61" s="562"/>
      <c r="G61" s="562"/>
      <c r="H61" s="562"/>
      <c r="I61" s="562"/>
      <c r="J61" s="562"/>
      <c r="K61" s="562"/>
      <c r="L61" s="563"/>
      <c r="M61" s="62"/>
      <c r="O61" s="19"/>
    </row>
    <row r="62" spans="1:16" x14ac:dyDescent="0.3">
      <c r="A62" s="89"/>
      <c r="B62" s="574"/>
      <c r="C62" s="567"/>
      <c r="D62" s="564"/>
      <c r="E62" s="565"/>
      <c r="F62" s="565"/>
      <c r="G62" s="565"/>
      <c r="H62" s="565"/>
      <c r="I62" s="565"/>
      <c r="J62" s="565"/>
      <c r="K62" s="565"/>
      <c r="L62" s="566"/>
      <c r="M62" s="62"/>
      <c r="O62" s="19"/>
    </row>
    <row r="63" spans="1:16" s="55" customFormat="1" x14ac:dyDescent="0.3">
      <c r="A63" s="94"/>
      <c r="B63" s="4"/>
      <c r="C63" s="47"/>
      <c r="D63" s="47"/>
      <c r="E63" s="47"/>
      <c r="F63" s="47"/>
      <c r="G63" s="47"/>
      <c r="H63" s="47"/>
      <c r="I63" s="47"/>
      <c r="J63" s="47"/>
      <c r="K63" s="47"/>
      <c r="L63" s="47"/>
      <c r="N63" s="95"/>
    </row>
  </sheetData>
  <sheetProtection algorithmName="SHA-512" hashValue="5pKTdJrIlXikKi8ar3z2JqhT5JCb08U7N5LilUgdX/rsMD4ve3PlRuQTIHbkF1ccw5BeDL7SWWnq8tjigjDHqA==" saltValue="W5jrQvK2ReBMpe9EKlhTYQ==" spinCount="100000" sheet="1" objects="1" scenarios="1" selectLockedCells="1"/>
  <mergeCells count="21">
    <mergeCell ref="B13:B22"/>
    <mergeCell ref="B23:B32"/>
    <mergeCell ref="B33:B42"/>
    <mergeCell ref="B43:B52"/>
    <mergeCell ref="B53:B62"/>
    <mergeCell ref="D12:L12"/>
    <mergeCell ref="C13:C22"/>
    <mergeCell ref="D13:L22"/>
    <mergeCell ref="C23:C32"/>
    <mergeCell ref="D23:L32"/>
    <mergeCell ref="B4:L4"/>
    <mergeCell ref="B5:L5"/>
    <mergeCell ref="B6:L6"/>
    <mergeCell ref="B10:L10"/>
    <mergeCell ref="B8:L8"/>
    <mergeCell ref="C33:C42"/>
    <mergeCell ref="D33:L42"/>
    <mergeCell ref="C43:C52"/>
    <mergeCell ref="D43:L52"/>
    <mergeCell ref="C53:C62"/>
    <mergeCell ref="D53:L62"/>
  </mergeCells>
  <dataValidations count="1">
    <dataValidation type="textLength" operator="lessThanOrEqual" allowBlank="1" showInputMessage="1" showErrorMessage="1" prompt="1000 character limit/limite de 1000 caractères" sqref="D13:L62" xr:uid="{E85D54E7-2FE4-4DC7-83E5-7464F2A7406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97CB-483D-45C7-BF88-B1B1CB7EBD09}">
  <sheetPr codeName="Sheet8">
    <tabColor rgb="FF92D050"/>
    <pageSetUpPr fitToPage="1"/>
  </sheetPr>
  <dimension ref="A1:S100"/>
  <sheetViews>
    <sheetView showGridLines="0" zoomScaleNormal="100"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IF(Intro!$G$21="English",O3,P3)</f>
        <v>PROTECTED</v>
      </c>
      <c r="C2" s="11"/>
      <c r="D2" s="11"/>
      <c r="O2" s="160" t="s">
        <v>68</v>
      </c>
      <c r="P2" s="160" t="s">
        <v>81</v>
      </c>
    </row>
    <row r="3" spans="1:16" x14ac:dyDescent="0.3">
      <c r="B3" s="13"/>
      <c r="C3" s="13"/>
      <c r="D3" s="13"/>
      <c r="O3" s="2" t="s">
        <v>241</v>
      </c>
      <c r="P3" s="72" t="s">
        <v>242</v>
      </c>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20"/>
      <c r="C7" s="20"/>
      <c r="D7" s="20"/>
      <c r="E7" s="20"/>
      <c r="F7" s="20"/>
      <c r="G7" s="20"/>
      <c r="H7" s="20"/>
      <c r="I7" s="20"/>
      <c r="J7" s="20"/>
      <c r="K7" s="20"/>
      <c r="L7" s="20"/>
      <c r="M7" s="21"/>
      <c r="N7" s="21"/>
      <c r="O7" s="22"/>
    </row>
    <row r="8" spans="1:16" s="6" customFormat="1" x14ac:dyDescent="0.3">
      <c r="A8" s="4"/>
      <c r="B8" s="541" t="str">
        <f>Public!B8</f>
        <v>The following questions refer to the goods as defined in the product description on the Intro tab.</v>
      </c>
      <c r="C8" s="541"/>
      <c r="D8" s="541"/>
      <c r="E8" s="541"/>
      <c r="F8" s="541"/>
      <c r="G8" s="541"/>
      <c r="H8" s="541"/>
      <c r="I8" s="541"/>
      <c r="J8" s="541"/>
      <c r="K8" s="541"/>
      <c r="L8" s="541"/>
      <c r="M8" s="21"/>
      <c r="N8" s="21"/>
      <c r="O8" s="16"/>
      <c r="P8" s="16"/>
    </row>
    <row r="9" spans="1:16" s="6" customFormat="1" x14ac:dyDescent="0.3">
      <c r="A9" s="4"/>
      <c r="B9" s="541" t="str">
        <f>Public!B9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IF(Intro!$G$21="English",O10,P10)</f>
        <v xml:space="preserve">Use the AddPro tab if more space is needed.
</v>
      </c>
      <c r="C10" s="541"/>
      <c r="D10" s="541"/>
      <c r="E10" s="541"/>
      <c r="F10" s="541"/>
      <c r="G10" s="541"/>
      <c r="H10" s="541"/>
      <c r="I10" s="541"/>
      <c r="J10" s="541"/>
      <c r="K10" s="541"/>
      <c r="L10" s="541"/>
      <c r="M10" s="21"/>
      <c r="N10" s="21"/>
      <c r="O10" s="16" t="s">
        <v>111</v>
      </c>
      <c r="P10" s="16" t="s">
        <v>196</v>
      </c>
    </row>
    <row r="11" spans="1:16" s="6" customFormat="1" x14ac:dyDescent="0.3">
      <c r="A11" s="4"/>
      <c r="B11" s="541"/>
      <c r="C11" s="541"/>
      <c r="D11" s="541"/>
      <c r="E11" s="541"/>
      <c r="F11" s="541"/>
      <c r="G11" s="541"/>
      <c r="H11" s="541"/>
      <c r="I11" s="541"/>
      <c r="J11" s="541"/>
      <c r="K11" s="541"/>
      <c r="L11" s="541"/>
      <c r="M11" s="21"/>
      <c r="N11" s="21"/>
      <c r="O11" s="16"/>
      <c r="P11" s="16"/>
    </row>
    <row r="12" spans="1:16" s="6" customFormat="1" x14ac:dyDescent="0.3">
      <c r="A12" s="4"/>
      <c r="B12" s="541" t="str">
        <f>IF(Intro!$G$21="English",O12,P12)</f>
        <v>For the questions in this tab, note the following:</v>
      </c>
      <c r="C12" s="541"/>
      <c r="D12" s="541"/>
      <c r="E12" s="541"/>
      <c r="F12" s="541"/>
      <c r="G12" s="541"/>
      <c r="H12" s="541"/>
      <c r="I12" s="541"/>
      <c r="J12" s="541"/>
      <c r="K12" s="541"/>
      <c r="L12" s="541"/>
      <c r="M12" s="21"/>
      <c r="N12" s="21"/>
      <c r="O12" s="16" t="s">
        <v>112</v>
      </c>
      <c r="P12" s="16" t="s">
        <v>113</v>
      </c>
    </row>
    <row r="13" spans="1:16" s="6" customFormat="1" ht="14.1" customHeight="1" x14ac:dyDescent="0.3">
      <c r="A13" s="4"/>
      <c r="B13" s="576" t="str">
        <f>IF(Intro!$G$21="English",O13,P13)</f>
        <v>• Report only sales from your firm’s imports. Sales of purchased goods from Canadian producers must be excluded.</v>
      </c>
      <c r="C13" s="576"/>
      <c r="D13" s="576"/>
      <c r="E13" s="576"/>
      <c r="F13" s="576"/>
      <c r="G13" s="576"/>
      <c r="H13" s="576"/>
      <c r="I13" s="576"/>
      <c r="J13" s="576"/>
      <c r="K13" s="576"/>
      <c r="L13" s="576"/>
      <c r="M13" s="21"/>
      <c r="N13" s="21"/>
      <c r="O13" s="16" t="s">
        <v>277</v>
      </c>
      <c r="P13" s="16" t="s">
        <v>182</v>
      </c>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IF(Intro!$G$21="English",O15,P15)</f>
        <v>• Report all sales to Canadian and foreign associated firms.</v>
      </c>
      <c r="C15" s="541"/>
      <c r="D15" s="541"/>
      <c r="E15" s="541"/>
      <c r="F15" s="541"/>
      <c r="G15" s="541"/>
      <c r="H15" s="541"/>
      <c r="I15" s="541"/>
      <c r="J15" s="541"/>
      <c r="K15" s="541"/>
      <c r="L15" s="541"/>
      <c r="M15" s="21"/>
      <c r="N15" s="21"/>
      <c r="O15" s="16" t="s">
        <v>183</v>
      </c>
      <c r="P15" s="16" t="s">
        <v>184</v>
      </c>
    </row>
    <row r="16" spans="1:16" s="6" customFormat="1" x14ac:dyDescent="0.3">
      <c r="A16" s="4"/>
      <c r="B16" s="541" t="str">
        <f>IF(Intro!$G$21="English",O16,P16)</f>
        <v>• Report all sales as of the date of shipment to the customer or the customer’s warehouse.</v>
      </c>
      <c r="C16" s="541"/>
      <c r="D16" s="541"/>
      <c r="E16" s="541"/>
      <c r="F16" s="541"/>
      <c r="G16" s="541"/>
      <c r="H16" s="541"/>
      <c r="I16" s="541"/>
      <c r="J16" s="541"/>
      <c r="K16" s="541"/>
      <c r="L16" s="541"/>
      <c r="M16" s="21"/>
      <c r="N16" s="21"/>
      <c r="O16" s="16" t="s">
        <v>185</v>
      </c>
      <c r="P16" s="16" t="s">
        <v>186</v>
      </c>
    </row>
    <row r="17" spans="1:16" s="6" customFormat="1" x14ac:dyDescent="0.3">
      <c r="A17" s="4"/>
      <c r="B17" s="541" t="str">
        <f>IF(Intro!$G$21="English",O17,P17)</f>
        <v>• Report all values in Canadian dollars.</v>
      </c>
      <c r="C17" s="541"/>
      <c r="D17" s="541"/>
      <c r="E17" s="541"/>
      <c r="F17" s="541"/>
      <c r="G17" s="541"/>
      <c r="H17" s="541"/>
      <c r="I17" s="541"/>
      <c r="J17" s="541"/>
      <c r="K17" s="541"/>
      <c r="L17" s="541"/>
      <c r="M17" s="21"/>
      <c r="N17" s="21"/>
      <c r="O17" s="16" t="s">
        <v>187</v>
      </c>
      <c r="P17" s="16" t="s">
        <v>188</v>
      </c>
    </row>
    <row r="18" spans="1:16" s="6" customFormat="1" x14ac:dyDescent="0.3">
      <c r="A18" s="4"/>
      <c r="B18" s="15"/>
      <c r="C18" s="15"/>
      <c r="D18" s="15"/>
      <c r="E18" s="3"/>
      <c r="F18" s="3"/>
      <c r="G18" s="3"/>
      <c r="H18" s="3"/>
      <c r="I18" s="3"/>
      <c r="J18" s="3"/>
      <c r="K18" s="3"/>
      <c r="L18" s="3"/>
      <c r="O18" s="16"/>
      <c r="P18" s="16"/>
    </row>
    <row r="19" spans="1:16" x14ac:dyDescent="0.3">
      <c r="B19" s="462" t="str">
        <f>IF(Intro!$G$21="English",O19,P19)</f>
        <v>SALES</v>
      </c>
      <c r="C19" s="462"/>
      <c r="D19" s="462"/>
      <c r="E19" s="462"/>
      <c r="F19" s="462"/>
      <c r="G19" s="462"/>
      <c r="H19" s="462"/>
      <c r="I19" s="462"/>
      <c r="J19" s="462"/>
      <c r="K19" s="462"/>
      <c r="L19" s="462"/>
      <c r="M19" s="62"/>
      <c r="O19" s="62" t="s">
        <v>237</v>
      </c>
      <c r="P19" s="62" t="s">
        <v>238</v>
      </c>
    </row>
    <row r="20" spans="1:16" x14ac:dyDescent="0.3">
      <c r="B20" s="537" t="s">
        <v>12</v>
      </c>
      <c r="C20" s="538"/>
      <c r="D20" s="538"/>
      <c r="E20" s="538"/>
      <c r="F20" s="538"/>
      <c r="G20" s="538"/>
      <c r="H20" s="538"/>
      <c r="I20" s="538"/>
      <c r="J20" s="538"/>
      <c r="K20" s="538"/>
      <c r="L20" s="539"/>
      <c r="M20" s="62"/>
    </row>
    <row r="21" spans="1:16" x14ac:dyDescent="0.3">
      <c r="B21" s="70"/>
      <c r="C21" s="32"/>
      <c r="D21" s="32"/>
      <c r="E21" s="32"/>
      <c r="F21" s="32"/>
      <c r="G21" s="32"/>
      <c r="H21" s="32"/>
      <c r="I21" s="32"/>
      <c r="J21" s="32"/>
      <c r="K21" s="32"/>
      <c r="L21" s="115"/>
      <c r="M21" s="62"/>
    </row>
    <row r="22" spans="1:16" x14ac:dyDescent="0.3">
      <c r="B22" s="371" t="str">
        <f>IF(Intro!$G$21="English",O22,P22)</f>
        <v>Describe the method used to value your firm's sales to Canadian or foreign associated firms.</v>
      </c>
      <c r="C22" s="575"/>
      <c r="D22" s="575"/>
      <c r="E22" s="575"/>
      <c r="F22" s="575"/>
      <c r="G22" s="575"/>
      <c r="H22" s="575"/>
      <c r="I22" s="575"/>
      <c r="J22" s="575"/>
      <c r="K22" s="575"/>
      <c r="L22" s="373"/>
      <c r="M22" s="62"/>
      <c r="O22" s="62" t="s">
        <v>189</v>
      </c>
      <c r="P22" s="53" t="s">
        <v>190</v>
      </c>
    </row>
    <row r="23" spans="1:16" x14ac:dyDescent="0.3">
      <c r="B23" s="371" t="str">
        <f>IF(Intro!$G$21="English",O23,P23)</f>
        <v>Note - Only complete this question if your firm sold the goods between January 1, 2023, and March 31, 2026.</v>
      </c>
      <c r="C23" s="575"/>
      <c r="D23" s="575"/>
      <c r="E23" s="575"/>
      <c r="F23" s="575"/>
      <c r="G23" s="575"/>
      <c r="H23" s="575"/>
      <c r="I23" s="575"/>
      <c r="J23" s="575"/>
      <c r="K23" s="575"/>
      <c r="L23" s="373"/>
      <c r="M23" s="62"/>
      <c r="O23" s="19" t="str">
        <f>"Note - Only complete this question if your firm sold the goods between January 1, "&amp;Variables!B6&amp;", and "&amp;Variables!B7&amp;", "&amp;Variables!B8&amp;"."</f>
        <v>Note - Only complete this question if your firm sold the goods between January 1, 2023, and March 31, 2026.</v>
      </c>
      <c r="P23" s="62" t="str">
        <f>"Note - Ne répondez à cette question que si votre entreprise a vendu les marchandises du 1er janvier "&amp;Variables!C6&amp;" au "&amp;Variables!C7&amp; " "&amp;Variables!C8&amp;"."</f>
        <v>Note - Ne répondez à cette question que si votre entreprise a vendu les marchandises du 1er janvier 2023 au 31 mars 2026.</v>
      </c>
    </row>
    <row r="24" spans="1:16" x14ac:dyDescent="0.3">
      <c r="B24" s="70"/>
      <c r="C24" s="32"/>
      <c r="D24" s="32"/>
      <c r="E24" s="32"/>
      <c r="F24" s="32"/>
      <c r="G24" s="32"/>
      <c r="H24" s="32"/>
      <c r="I24" s="32"/>
      <c r="J24" s="32"/>
      <c r="K24" s="32"/>
      <c r="L24" s="115"/>
      <c r="M24" s="62"/>
    </row>
    <row r="25" spans="1:16" s="10" customFormat="1" x14ac:dyDescent="0.3">
      <c r="A25" s="8"/>
      <c r="B25" s="498"/>
      <c r="C25" s="499"/>
      <c r="D25" s="499"/>
      <c r="E25" s="499"/>
      <c r="F25" s="499"/>
      <c r="G25" s="499"/>
      <c r="H25" s="499"/>
      <c r="I25" s="499"/>
      <c r="J25" s="499"/>
      <c r="K25" s="499"/>
      <c r="L25" s="500"/>
      <c r="M25" s="30"/>
    </row>
    <row r="26" spans="1:16" s="10" customFormat="1" x14ac:dyDescent="0.3">
      <c r="A26" s="8"/>
      <c r="B26" s="498"/>
      <c r="C26" s="499"/>
      <c r="D26" s="499"/>
      <c r="E26" s="499"/>
      <c r="F26" s="499"/>
      <c r="G26" s="499"/>
      <c r="H26" s="499"/>
      <c r="I26" s="499"/>
      <c r="J26" s="499"/>
      <c r="K26" s="499"/>
      <c r="L26" s="500"/>
      <c r="M26" s="30"/>
    </row>
    <row r="27" spans="1:16" s="10" customFormat="1" x14ac:dyDescent="0.3">
      <c r="A27" s="8"/>
      <c r="B27" s="498"/>
      <c r="C27" s="499"/>
      <c r="D27" s="499"/>
      <c r="E27" s="499"/>
      <c r="F27" s="499"/>
      <c r="G27" s="499"/>
      <c r="H27" s="499"/>
      <c r="I27" s="499"/>
      <c r="J27" s="499"/>
      <c r="K27" s="499"/>
      <c r="L27" s="500"/>
      <c r="M27" s="30"/>
    </row>
    <row r="28" spans="1:16" s="10" customFormat="1" x14ac:dyDescent="0.3">
      <c r="A28" s="8"/>
      <c r="B28" s="498"/>
      <c r="C28" s="499"/>
      <c r="D28" s="499"/>
      <c r="E28" s="499"/>
      <c r="F28" s="499"/>
      <c r="G28" s="499"/>
      <c r="H28" s="499"/>
      <c r="I28" s="499"/>
      <c r="J28" s="499"/>
      <c r="K28" s="499"/>
      <c r="L28" s="500"/>
      <c r="M28" s="30"/>
    </row>
    <row r="29" spans="1:16" s="10" customFormat="1" x14ac:dyDescent="0.3">
      <c r="A29" s="8"/>
      <c r="B29" s="498"/>
      <c r="C29" s="499"/>
      <c r="D29" s="499"/>
      <c r="E29" s="499"/>
      <c r="F29" s="499"/>
      <c r="G29" s="499"/>
      <c r="H29" s="499"/>
      <c r="I29" s="499"/>
      <c r="J29" s="499"/>
      <c r="K29" s="499"/>
      <c r="L29" s="500"/>
      <c r="M29" s="30"/>
    </row>
    <row r="30" spans="1:16" s="10" customFormat="1" x14ac:dyDescent="0.3">
      <c r="A30" s="8"/>
      <c r="B30" s="498"/>
      <c r="C30" s="499"/>
      <c r="D30" s="499"/>
      <c r="E30" s="499"/>
      <c r="F30" s="499"/>
      <c r="G30" s="499"/>
      <c r="H30" s="499"/>
      <c r="I30" s="499"/>
      <c r="J30" s="499"/>
      <c r="K30" s="499"/>
      <c r="L30" s="500"/>
      <c r="M30" s="30"/>
    </row>
    <row r="31" spans="1:16" s="10" customFormat="1" x14ac:dyDescent="0.3">
      <c r="A31" s="8"/>
      <c r="B31" s="498"/>
      <c r="C31" s="499"/>
      <c r="D31" s="499"/>
      <c r="E31" s="499"/>
      <c r="F31" s="499"/>
      <c r="G31" s="499"/>
      <c r="H31" s="499"/>
      <c r="I31" s="499"/>
      <c r="J31" s="499"/>
      <c r="K31" s="499"/>
      <c r="L31" s="500"/>
      <c r="M31" s="30"/>
    </row>
    <row r="32" spans="1:16" s="10" customFormat="1" x14ac:dyDescent="0.3">
      <c r="A32" s="8"/>
      <c r="B32" s="498"/>
      <c r="C32" s="499"/>
      <c r="D32" s="499"/>
      <c r="E32" s="499"/>
      <c r="F32" s="499"/>
      <c r="G32" s="499"/>
      <c r="H32" s="499"/>
      <c r="I32" s="499"/>
      <c r="J32" s="499"/>
      <c r="K32" s="499"/>
      <c r="L32" s="500"/>
      <c r="M32" s="30"/>
    </row>
    <row r="33" spans="1:19" x14ac:dyDescent="0.3">
      <c r="B33" s="110"/>
      <c r="C33" s="111"/>
      <c r="D33" s="111"/>
      <c r="E33" s="111"/>
      <c r="F33" s="111"/>
      <c r="G33" s="111"/>
      <c r="H33" s="111"/>
      <c r="I33" s="111"/>
      <c r="J33" s="111"/>
      <c r="K33" s="111"/>
      <c r="L33" s="112"/>
      <c r="M33" s="62"/>
    </row>
    <row r="34" spans="1:19" s="10" customFormat="1" x14ac:dyDescent="0.3">
      <c r="A34" s="8"/>
      <c r="B34" s="501" t="s">
        <v>15</v>
      </c>
      <c r="C34" s="502"/>
      <c r="D34" s="502"/>
      <c r="E34" s="502"/>
      <c r="F34" s="502"/>
      <c r="G34" s="502"/>
      <c r="H34" s="502"/>
      <c r="I34" s="502"/>
      <c r="J34" s="502"/>
      <c r="K34" s="502"/>
      <c r="L34" s="503"/>
      <c r="M34" s="113"/>
    </row>
    <row r="35" spans="1:19" x14ac:dyDescent="0.3">
      <c r="B35" s="70"/>
      <c r="C35" s="32"/>
      <c r="D35" s="32"/>
      <c r="E35" s="32"/>
      <c r="F35" s="32"/>
      <c r="G35" s="32"/>
      <c r="H35" s="32"/>
      <c r="I35" s="32"/>
      <c r="J35" s="32"/>
      <c r="K35" s="32"/>
      <c r="L35" s="115"/>
      <c r="M35" s="62"/>
    </row>
    <row r="36" spans="1:19" x14ac:dyDescent="0.3">
      <c r="B36" s="371" t="str">
        <f>IF(Intro!$G$21="English",O36,P36)</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36" s="372"/>
      <c r="D36" s="372"/>
      <c r="E36" s="372"/>
      <c r="F36" s="372"/>
      <c r="G36" s="372"/>
      <c r="H36" s="372"/>
      <c r="I36" s="372"/>
      <c r="J36" s="372"/>
      <c r="K36" s="372"/>
      <c r="L36" s="373"/>
      <c r="M36" s="62"/>
      <c r="O36" s="6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36" s="62" t="str">
        <f>"Expliquez la façon dont votre entreprise calcule les prix des marchandises pour ses clients."&amp;" Donnez les détails au sujet des modalités, rabais, réductions, remises, primes, ajustements de prix et autres mesures offertes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offertes aux acheteurs depuis le 1er janvier 2023. Si votre entreprise utilise des listes de prix ou de remises, fournissez-en des copies. Expliquez comment ces pratiques de fixation des prix ont changé depuis le 1er janvier 2023.</v>
      </c>
      <c r="Q36" s="30"/>
      <c r="R36" s="30"/>
      <c r="S36" s="30"/>
    </row>
    <row r="37" spans="1:19" x14ac:dyDescent="0.3">
      <c r="B37" s="371"/>
      <c r="C37" s="372"/>
      <c r="D37" s="372"/>
      <c r="E37" s="372"/>
      <c r="F37" s="372"/>
      <c r="G37" s="372"/>
      <c r="H37" s="372"/>
      <c r="I37" s="372"/>
      <c r="J37" s="372"/>
      <c r="K37" s="372"/>
      <c r="L37" s="373"/>
      <c r="M37" s="62"/>
      <c r="Q37" s="30"/>
      <c r="R37" s="30"/>
      <c r="S37" s="30"/>
    </row>
    <row r="38" spans="1:19" x14ac:dyDescent="0.3">
      <c r="B38" s="371"/>
      <c r="C38" s="372"/>
      <c r="D38" s="372"/>
      <c r="E38" s="372"/>
      <c r="F38" s="372"/>
      <c r="G38" s="372"/>
      <c r="H38" s="372"/>
      <c r="I38" s="372"/>
      <c r="J38" s="372"/>
      <c r="K38" s="372"/>
      <c r="L38" s="373"/>
      <c r="M38" s="62"/>
      <c r="Q38" s="30"/>
      <c r="R38" s="30"/>
      <c r="S38" s="30"/>
    </row>
    <row r="39" spans="1:19" x14ac:dyDescent="0.3">
      <c r="B39" s="371" t="str">
        <f>B23</f>
        <v>Note - Only complete this question if your firm sold the goods between January 1, 2023, and March 31, 2026.</v>
      </c>
      <c r="C39" s="575"/>
      <c r="D39" s="575"/>
      <c r="E39" s="575"/>
      <c r="F39" s="575"/>
      <c r="G39" s="575"/>
      <c r="H39" s="575"/>
      <c r="I39" s="575"/>
      <c r="J39" s="575"/>
      <c r="K39" s="575"/>
      <c r="L39" s="373"/>
      <c r="M39" s="62"/>
      <c r="O39" s="19"/>
    </row>
    <row r="40" spans="1:19" x14ac:dyDescent="0.3">
      <c r="B40" s="70"/>
      <c r="C40" s="32"/>
      <c r="D40" s="32"/>
      <c r="E40" s="32"/>
      <c r="F40" s="32"/>
      <c r="G40" s="32"/>
      <c r="H40" s="32"/>
      <c r="I40" s="32"/>
      <c r="J40" s="32"/>
      <c r="K40" s="32"/>
      <c r="L40" s="115"/>
      <c r="M40" s="62"/>
    </row>
    <row r="41" spans="1:19" s="10" customFormat="1" x14ac:dyDescent="0.3">
      <c r="A41" s="8"/>
      <c r="B41" s="498"/>
      <c r="C41" s="499"/>
      <c r="D41" s="499"/>
      <c r="E41" s="499"/>
      <c r="F41" s="499"/>
      <c r="G41" s="499"/>
      <c r="H41" s="499"/>
      <c r="I41" s="499"/>
      <c r="J41" s="499"/>
      <c r="K41" s="499"/>
      <c r="L41" s="500"/>
      <c r="M41" s="30"/>
    </row>
    <row r="42" spans="1:19" s="10" customFormat="1" x14ac:dyDescent="0.3">
      <c r="A42" s="8"/>
      <c r="B42" s="498"/>
      <c r="C42" s="499"/>
      <c r="D42" s="499"/>
      <c r="E42" s="499"/>
      <c r="F42" s="499"/>
      <c r="G42" s="499"/>
      <c r="H42" s="499"/>
      <c r="I42" s="499"/>
      <c r="J42" s="499"/>
      <c r="K42" s="499"/>
      <c r="L42" s="500"/>
      <c r="M42" s="30"/>
    </row>
    <row r="43" spans="1:19" s="10" customFormat="1" x14ac:dyDescent="0.3">
      <c r="A43" s="8"/>
      <c r="B43" s="498"/>
      <c r="C43" s="499"/>
      <c r="D43" s="499"/>
      <c r="E43" s="499"/>
      <c r="F43" s="499"/>
      <c r="G43" s="499"/>
      <c r="H43" s="499"/>
      <c r="I43" s="499"/>
      <c r="J43" s="499"/>
      <c r="K43" s="499"/>
      <c r="L43" s="500"/>
      <c r="M43" s="30"/>
    </row>
    <row r="44" spans="1:19" s="10" customFormat="1" x14ac:dyDescent="0.3">
      <c r="A44" s="8"/>
      <c r="B44" s="498"/>
      <c r="C44" s="499"/>
      <c r="D44" s="499"/>
      <c r="E44" s="499"/>
      <c r="F44" s="499"/>
      <c r="G44" s="499"/>
      <c r="H44" s="499"/>
      <c r="I44" s="499"/>
      <c r="J44" s="499"/>
      <c r="K44" s="499"/>
      <c r="L44" s="500"/>
      <c r="M44" s="30"/>
    </row>
    <row r="45" spans="1:19" s="10" customFormat="1" x14ac:dyDescent="0.3">
      <c r="A45" s="8"/>
      <c r="B45" s="498"/>
      <c r="C45" s="499"/>
      <c r="D45" s="499"/>
      <c r="E45" s="499"/>
      <c r="F45" s="499"/>
      <c r="G45" s="499"/>
      <c r="H45" s="499"/>
      <c r="I45" s="499"/>
      <c r="J45" s="499"/>
      <c r="K45" s="499"/>
      <c r="L45" s="500"/>
      <c r="M45" s="30"/>
    </row>
    <row r="46" spans="1:19" s="10" customFormat="1" x14ac:dyDescent="0.3">
      <c r="A46" s="8"/>
      <c r="B46" s="498"/>
      <c r="C46" s="499"/>
      <c r="D46" s="499"/>
      <c r="E46" s="499"/>
      <c r="F46" s="499"/>
      <c r="G46" s="499"/>
      <c r="H46" s="499"/>
      <c r="I46" s="499"/>
      <c r="J46" s="499"/>
      <c r="K46" s="499"/>
      <c r="L46" s="500"/>
      <c r="M46" s="30"/>
    </row>
    <row r="47" spans="1:19" s="10" customFormat="1" x14ac:dyDescent="0.3">
      <c r="A47" s="8"/>
      <c r="B47" s="498"/>
      <c r="C47" s="499"/>
      <c r="D47" s="499"/>
      <c r="E47" s="499"/>
      <c r="F47" s="499"/>
      <c r="G47" s="499"/>
      <c r="H47" s="499"/>
      <c r="I47" s="499"/>
      <c r="J47" s="499"/>
      <c r="K47" s="499"/>
      <c r="L47" s="500"/>
      <c r="M47" s="30"/>
    </row>
    <row r="48" spans="1:19" s="10" customFormat="1" x14ac:dyDescent="0.3">
      <c r="A48" s="8"/>
      <c r="B48" s="498"/>
      <c r="C48" s="499"/>
      <c r="D48" s="499"/>
      <c r="E48" s="499"/>
      <c r="F48" s="499"/>
      <c r="G48" s="499"/>
      <c r="H48" s="499"/>
      <c r="I48" s="499"/>
      <c r="J48" s="499"/>
      <c r="K48" s="499"/>
      <c r="L48" s="500"/>
      <c r="M48" s="30"/>
    </row>
    <row r="49" spans="1:16" x14ac:dyDescent="0.3">
      <c r="B49" s="110"/>
      <c r="C49" s="111"/>
      <c r="D49" s="111"/>
      <c r="E49" s="111"/>
      <c r="F49" s="111"/>
      <c r="G49" s="111"/>
      <c r="H49" s="111"/>
      <c r="I49" s="111"/>
      <c r="J49" s="111"/>
      <c r="K49" s="111"/>
      <c r="L49" s="112"/>
      <c r="M49" s="62"/>
    </row>
    <row r="50" spans="1:16" s="10" customFormat="1" x14ac:dyDescent="0.3">
      <c r="A50" s="8"/>
      <c r="B50" s="125"/>
      <c r="C50" s="125"/>
      <c r="D50" s="125"/>
      <c r="E50" s="126"/>
      <c r="F50" s="126"/>
      <c r="G50" s="126"/>
      <c r="H50" s="126"/>
      <c r="I50" s="126"/>
      <c r="J50" s="126"/>
      <c r="K50" s="126"/>
      <c r="L50" s="126"/>
      <c r="M50" s="113"/>
    </row>
    <row r="51" spans="1:16" x14ac:dyDescent="0.3">
      <c r="B51" s="462" t="str">
        <f>IF(Intro!$G$21="English",O51,P51)</f>
        <v>PURCHASES</v>
      </c>
      <c r="C51" s="462"/>
      <c r="D51" s="462"/>
      <c r="E51" s="462"/>
      <c r="F51" s="462"/>
      <c r="G51" s="462"/>
      <c r="H51" s="462"/>
      <c r="I51" s="462"/>
      <c r="J51" s="462"/>
      <c r="K51" s="462"/>
      <c r="L51" s="462"/>
      <c r="M51" s="62"/>
      <c r="O51" s="62" t="s">
        <v>243</v>
      </c>
      <c r="P51" s="62" t="s">
        <v>244</v>
      </c>
    </row>
    <row r="52" spans="1:16" s="10" customFormat="1" x14ac:dyDescent="0.3">
      <c r="A52" s="8"/>
      <c r="B52" s="501" t="s">
        <v>16</v>
      </c>
      <c r="C52" s="502"/>
      <c r="D52" s="502"/>
      <c r="E52" s="502"/>
      <c r="F52" s="502"/>
      <c r="G52" s="502"/>
      <c r="H52" s="502"/>
      <c r="I52" s="502"/>
      <c r="J52" s="502"/>
      <c r="K52" s="502"/>
      <c r="L52" s="503"/>
      <c r="M52" s="113"/>
    </row>
    <row r="53" spans="1:16" x14ac:dyDescent="0.3">
      <c r="B53" s="70"/>
      <c r="C53" s="32"/>
      <c r="D53" s="32"/>
      <c r="E53" s="32"/>
      <c r="F53" s="32"/>
      <c r="G53" s="32"/>
      <c r="H53" s="32"/>
      <c r="I53" s="32"/>
      <c r="J53" s="32"/>
      <c r="K53" s="32"/>
      <c r="L53" s="115"/>
      <c r="M53" s="62"/>
    </row>
    <row r="54" spans="1:16" ht="14.25" customHeight="1" x14ac:dyDescent="0.3">
      <c r="B54" s="371" t="str">
        <f>IF(Intro!$G$21="English",O54,P54)</f>
        <v>Provide your firm’s strategies and objectives for the next two years with respect to the purchases of the goods made in Canada. Provide the rationale and assumptions underlying these strategies and objectives.</v>
      </c>
      <c r="C54" s="372"/>
      <c r="D54" s="372"/>
      <c r="E54" s="372"/>
      <c r="F54" s="372"/>
      <c r="G54" s="372"/>
      <c r="H54" s="372"/>
      <c r="I54" s="372"/>
      <c r="J54" s="372"/>
      <c r="K54" s="372"/>
      <c r="L54" s="373"/>
      <c r="M54" s="62"/>
      <c r="O54" s="62" t="s">
        <v>191</v>
      </c>
      <c r="P54" s="62" t="s">
        <v>192</v>
      </c>
    </row>
    <row r="55" spans="1:16" x14ac:dyDescent="0.3">
      <c r="B55" s="371"/>
      <c r="C55" s="372"/>
      <c r="D55" s="372"/>
      <c r="E55" s="372"/>
      <c r="F55" s="372"/>
      <c r="G55" s="372"/>
      <c r="H55" s="372"/>
      <c r="I55" s="372"/>
      <c r="J55" s="372"/>
      <c r="K55" s="372"/>
      <c r="L55" s="373"/>
      <c r="M55" s="62"/>
    </row>
    <row r="56" spans="1:16" x14ac:dyDescent="0.3">
      <c r="B56" s="70"/>
      <c r="C56" s="32"/>
      <c r="D56" s="32"/>
      <c r="E56" s="32"/>
      <c r="F56" s="32"/>
      <c r="G56" s="32"/>
      <c r="H56" s="32"/>
      <c r="I56" s="32"/>
      <c r="J56" s="32"/>
      <c r="K56" s="32"/>
      <c r="L56" s="115"/>
      <c r="M56" s="62"/>
    </row>
    <row r="57" spans="1:16" s="10" customFormat="1" x14ac:dyDescent="0.3">
      <c r="A57" s="8"/>
      <c r="B57" s="498"/>
      <c r="C57" s="499"/>
      <c r="D57" s="499"/>
      <c r="E57" s="499"/>
      <c r="F57" s="499"/>
      <c r="G57" s="499"/>
      <c r="H57" s="499"/>
      <c r="I57" s="499"/>
      <c r="J57" s="499"/>
      <c r="K57" s="499"/>
      <c r="L57" s="500"/>
      <c r="M57" s="30"/>
    </row>
    <row r="58" spans="1:16" s="10" customFormat="1" x14ac:dyDescent="0.3">
      <c r="A58" s="8"/>
      <c r="B58" s="498"/>
      <c r="C58" s="499"/>
      <c r="D58" s="499"/>
      <c r="E58" s="499"/>
      <c r="F58" s="499"/>
      <c r="G58" s="499"/>
      <c r="H58" s="499"/>
      <c r="I58" s="499"/>
      <c r="J58" s="499"/>
      <c r="K58" s="499"/>
      <c r="L58" s="500"/>
      <c r="M58" s="30"/>
    </row>
    <row r="59" spans="1:16" s="10" customFormat="1" x14ac:dyDescent="0.3">
      <c r="A59" s="8"/>
      <c r="B59" s="498"/>
      <c r="C59" s="499"/>
      <c r="D59" s="499"/>
      <c r="E59" s="499"/>
      <c r="F59" s="499"/>
      <c r="G59" s="499"/>
      <c r="H59" s="499"/>
      <c r="I59" s="499"/>
      <c r="J59" s="499"/>
      <c r="K59" s="499"/>
      <c r="L59" s="500"/>
      <c r="M59" s="30"/>
    </row>
    <row r="60" spans="1:16" s="10" customFormat="1" x14ac:dyDescent="0.3">
      <c r="A60" s="8"/>
      <c r="B60" s="498"/>
      <c r="C60" s="499"/>
      <c r="D60" s="499"/>
      <c r="E60" s="499"/>
      <c r="F60" s="499"/>
      <c r="G60" s="499"/>
      <c r="H60" s="499"/>
      <c r="I60" s="499"/>
      <c r="J60" s="499"/>
      <c r="K60" s="499"/>
      <c r="L60" s="500"/>
      <c r="M60" s="30"/>
    </row>
    <row r="61" spans="1:16" s="10" customFormat="1" x14ac:dyDescent="0.3">
      <c r="A61" s="8"/>
      <c r="B61" s="498"/>
      <c r="C61" s="499"/>
      <c r="D61" s="499"/>
      <c r="E61" s="499"/>
      <c r="F61" s="499"/>
      <c r="G61" s="499"/>
      <c r="H61" s="499"/>
      <c r="I61" s="499"/>
      <c r="J61" s="499"/>
      <c r="K61" s="499"/>
      <c r="L61" s="500"/>
      <c r="M61" s="30"/>
    </row>
    <row r="62" spans="1:16" s="10" customFormat="1" x14ac:dyDescent="0.3">
      <c r="A62" s="8"/>
      <c r="B62" s="498"/>
      <c r="C62" s="499"/>
      <c r="D62" s="499"/>
      <c r="E62" s="499"/>
      <c r="F62" s="499"/>
      <c r="G62" s="499"/>
      <c r="H62" s="499"/>
      <c r="I62" s="499"/>
      <c r="J62" s="499"/>
      <c r="K62" s="499"/>
      <c r="L62" s="500"/>
      <c r="M62" s="30"/>
    </row>
    <row r="63" spans="1:16" s="10" customFormat="1" x14ac:dyDescent="0.3">
      <c r="A63" s="8"/>
      <c r="B63" s="498"/>
      <c r="C63" s="499"/>
      <c r="D63" s="499"/>
      <c r="E63" s="499"/>
      <c r="F63" s="499"/>
      <c r="G63" s="499"/>
      <c r="H63" s="499"/>
      <c r="I63" s="499"/>
      <c r="J63" s="499"/>
      <c r="K63" s="499"/>
      <c r="L63" s="500"/>
      <c r="M63" s="30"/>
    </row>
    <row r="64" spans="1:16" s="10" customFormat="1" x14ac:dyDescent="0.3">
      <c r="A64" s="8"/>
      <c r="B64" s="498"/>
      <c r="C64" s="499"/>
      <c r="D64" s="499"/>
      <c r="E64" s="499"/>
      <c r="F64" s="499"/>
      <c r="G64" s="499"/>
      <c r="H64" s="499"/>
      <c r="I64" s="499"/>
      <c r="J64" s="499"/>
      <c r="K64" s="499"/>
      <c r="L64" s="500"/>
      <c r="M64" s="30"/>
    </row>
    <row r="65" spans="1:16" x14ac:dyDescent="0.3">
      <c r="B65" s="110"/>
      <c r="C65" s="111"/>
      <c r="D65" s="111"/>
      <c r="E65" s="111"/>
      <c r="F65" s="111"/>
      <c r="G65" s="111"/>
      <c r="H65" s="111"/>
      <c r="I65" s="111"/>
      <c r="J65" s="111"/>
      <c r="K65" s="111"/>
      <c r="L65" s="112"/>
      <c r="M65" s="62"/>
    </row>
    <row r="66" spans="1:16" s="10" customFormat="1" x14ac:dyDescent="0.3">
      <c r="A66" s="8"/>
      <c r="B66" s="501" t="s">
        <v>17</v>
      </c>
      <c r="C66" s="502"/>
      <c r="D66" s="502"/>
      <c r="E66" s="502"/>
      <c r="F66" s="502"/>
      <c r="G66" s="502"/>
      <c r="H66" s="502"/>
      <c r="I66" s="502"/>
      <c r="J66" s="502"/>
      <c r="K66" s="502"/>
      <c r="L66" s="503"/>
      <c r="M66" s="113"/>
    </row>
    <row r="67" spans="1:16" x14ac:dyDescent="0.3">
      <c r="B67" s="70"/>
      <c r="C67" s="32"/>
      <c r="D67" s="32"/>
      <c r="E67" s="32"/>
      <c r="F67" s="32"/>
      <c r="G67" s="32"/>
      <c r="H67" s="32"/>
      <c r="I67" s="32"/>
      <c r="J67" s="32"/>
      <c r="K67" s="32"/>
      <c r="L67" s="115"/>
      <c r="M67" s="62"/>
    </row>
    <row r="68" spans="1:16" ht="14.25" customHeight="1" x14ac:dyDescent="0.3">
      <c r="B68" s="371" t="str">
        <f>IF(Intro!$G$21="English",O68,P68)</f>
        <v>Provide your firm’s strategies and objectives for the next two years with respect to imports and sales of imports of the goods. Provide the rationale and assumptions underlying these strategies and objectives.</v>
      </c>
      <c r="C68" s="372"/>
      <c r="D68" s="372"/>
      <c r="E68" s="372"/>
      <c r="F68" s="372"/>
      <c r="G68" s="372"/>
      <c r="H68" s="372"/>
      <c r="I68" s="372"/>
      <c r="J68" s="372"/>
      <c r="K68" s="372"/>
      <c r="L68" s="373"/>
      <c r="M68" s="62"/>
      <c r="O68" s="62" t="s">
        <v>193</v>
      </c>
      <c r="P68" s="62" t="s">
        <v>194</v>
      </c>
    </row>
    <row r="69" spans="1:16" x14ac:dyDescent="0.3">
      <c r="B69" s="371"/>
      <c r="C69" s="372"/>
      <c r="D69" s="372"/>
      <c r="E69" s="372"/>
      <c r="F69" s="372"/>
      <c r="G69" s="372"/>
      <c r="H69" s="372"/>
      <c r="I69" s="372"/>
      <c r="J69" s="372"/>
      <c r="K69" s="372"/>
      <c r="L69" s="373"/>
      <c r="M69" s="62"/>
    </row>
    <row r="70" spans="1:16" x14ac:dyDescent="0.3">
      <c r="B70" s="70"/>
      <c r="C70" s="32"/>
      <c r="D70" s="32"/>
      <c r="E70" s="32"/>
      <c r="F70" s="32"/>
      <c r="G70" s="32"/>
      <c r="H70" s="32"/>
      <c r="I70" s="32"/>
      <c r="J70" s="32"/>
      <c r="K70" s="32"/>
      <c r="L70" s="115"/>
      <c r="M70" s="62"/>
    </row>
    <row r="71" spans="1:16" s="10" customFormat="1" x14ac:dyDescent="0.3">
      <c r="A71" s="8"/>
      <c r="B71" s="498"/>
      <c r="C71" s="499"/>
      <c r="D71" s="499"/>
      <c r="E71" s="499"/>
      <c r="F71" s="499"/>
      <c r="G71" s="499"/>
      <c r="H71" s="499"/>
      <c r="I71" s="499"/>
      <c r="J71" s="499"/>
      <c r="K71" s="499"/>
      <c r="L71" s="500"/>
      <c r="M71" s="30"/>
    </row>
    <row r="72" spans="1:16" s="10" customFormat="1" x14ac:dyDescent="0.3">
      <c r="A72" s="8"/>
      <c r="B72" s="498"/>
      <c r="C72" s="499"/>
      <c r="D72" s="499"/>
      <c r="E72" s="499"/>
      <c r="F72" s="499"/>
      <c r="G72" s="499"/>
      <c r="H72" s="499"/>
      <c r="I72" s="499"/>
      <c r="J72" s="499"/>
      <c r="K72" s="499"/>
      <c r="L72" s="500"/>
      <c r="M72" s="30"/>
    </row>
    <row r="73" spans="1:16" s="10" customFormat="1" x14ac:dyDescent="0.3">
      <c r="A73" s="8"/>
      <c r="B73" s="498"/>
      <c r="C73" s="499"/>
      <c r="D73" s="499"/>
      <c r="E73" s="499"/>
      <c r="F73" s="499"/>
      <c r="G73" s="499"/>
      <c r="H73" s="499"/>
      <c r="I73" s="499"/>
      <c r="J73" s="499"/>
      <c r="K73" s="499"/>
      <c r="L73" s="500"/>
      <c r="M73" s="30"/>
    </row>
    <row r="74" spans="1:16" s="10" customFormat="1" x14ac:dyDescent="0.3">
      <c r="A74" s="8"/>
      <c r="B74" s="498"/>
      <c r="C74" s="499"/>
      <c r="D74" s="499"/>
      <c r="E74" s="499"/>
      <c r="F74" s="499"/>
      <c r="G74" s="499"/>
      <c r="H74" s="499"/>
      <c r="I74" s="499"/>
      <c r="J74" s="499"/>
      <c r="K74" s="499"/>
      <c r="L74" s="500"/>
      <c r="M74" s="30"/>
    </row>
    <row r="75" spans="1:16" s="10" customFormat="1" x14ac:dyDescent="0.3">
      <c r="A75" s="8"/>
      <c r="B75" s="498"/>
      <c r="C75" s="499"/>
      <c r="D75" s="499"/>
      <c r="E75" s="499"/>
      <c r="F75" s="499"/>
      <c r="G75" s="499"/>
      <c r="H75" s="499"/>
      <c r="I75" s="499"/>
      <c r="J75" s="499"/>
      <c r="K75" s="499"/>
      <c r="L75" s="500"/>
      <c r="M75" s="30"/>
    </row>
    <row r="76" spans="1:16" s="10" customFormat="1" x14ac:dyDescent="0.3">
      <c r="A76" s="8"/>
      <c r="B76" s="498"/>
      <c r="C76" s="499"/>
      <c r="D76" s="499"/>
      <c r="E76" s="499"/>
      <c r="F76" s="499"/>
      <c r="G76" s="499"/>
      <c r="H76" s="499"/>
      <c r="I76" s="499"/>
      <c r="J76" s="499"/>
      <c r="K76" s="499"/>
      <c r="L76" s="500"/>
      <c r="M76" s="30"/>
    </row>
    <row r="77" spans="1:16" s="10" customFormat="1" x14ac:dyDescent="0.3">
      <c r="A77" s="8"/>
      <c r="B77" s="498"/>
      <c r="C77" s="499"/>
      <c r="D77" s="499"/>
      <c r="E77" s="499"/>
      <c r="F77" s="499"/>
      <c r="G77" s="499"/>
      <c r="H77" s="499"/>
      <c r="I77" s="499"/>
      <c r="J77" s="499"/>
      <c r="K77" s="499"/>
      <c r="L77" s="500"/>
      <c r="M77" s="30"/>
    </row>
    <row r="78" spans="1:16" s="10" customFormat="1" x14ac:dyDescent="0.3">
      <c r="A78" s="8"/>
      <c r="B78" s="498"/>
      <c r="C78" s="499"/>
      <c r="D78" s="499"/>
      <c r="E78" s="499"/>
      <c r="F78" s="499"/>
      <c r="G78" s="499"/>
      <c r="H78" s="499"/>
      <c r="I78" s="499"/>
      <c r="J78" s="499"/>
      <c r="K78" s="499"/>
      <c r="L78" s="500"/>
      <c r="M78" s="30"/>
    </row>
    <row r="79" spans="1:16" x14ac:dyDescent="0.3">
      <c r="B79" s="110"/>
      <c r="C79" s="111"/>
      <c r="D79" s="111"/>
      <c r="E79" s="111"/>
      <c r="F79" s="111"/>
      <c r="G79" s="111"/>
      <c r="H79" s="111"/>
      <c r="I79" s="111"/>
      <c r="J79" s="111"/>
      <c r="K79" s="111"/>
      <c r="L79" s="112"/>
      <c r="M79" s="62"/>
    </row>
    <row r="80" spans="1:16" s="55" customFormat="1" x14ac:dyDescent="0.3">
      <c r="A80" s="94"/>
      <c r="B80" s="4"/>
      <c r="C80" s="4"/>
      <c r="D80" s="47"/>
      <c r="E80" s="47"/>
      <c r="F80" s="47"/>
      <c r="G80" s="47"/>
      <c r="H80" s="47"/>
      <c r="I80" s="47"/>
      <c r="J80" s="47"/>
      <c r="K80" s="47"/>
      <c r="L80" s="47"/>
      <c r="N80" s="95"/>
    </row>
    <row r="81" spans="1:14" s="55" customFormat="1" x14ac:dyDescent="0.3">
      <c r="A81" s="94"/>
      <c r="B81" s="4"/>
      <c r="C81" s="4"/>
      <c r="D81" s="47"/>
      <c r="E81" s="47"/>
      <c r="F81" s="47"/>
      <c r="G81" s="47"/>
      <c r="H81" s="47"/>
      <c r="I81" s="47"/>
      <c r="J81" s="47"/>
      <c r="K81" s="47"/>
      <c r="L81" s="47"/>
      <c r="N81" s="95"/>
    </row>
    <row r="82" spans="1:14" s="55" customFormat="1" x14ac:dyDescent="0.3">
      <c r="A82" s="94"/>
      <c r="B82" s="4"/>
      <c r="C82" s="4"/>
      <c r="D82" s="47"/>
      <c r="E82" s="47"/>
      <c r="F82" s="47"/>
      <c r="G82" s="47"/>
      <c r="H82" s="47"/>
      <c r="I82" s="47"/>
      <c r="J82" s="47"/>
      <c r="K82" s="47"/>
      <c r="L82" s="47"/>
      <c r="N82" s="95"/>
    </row>
    <row r="83" spans="1:14" s="55" customFormat="1" x14ac:dyDescent="0.3">
      <c r="A83" s="94"/>
      <c r="B83" s="4"/>
      <c r="C83" s="4"/>
      <c r="D83" s="47"/>
      <c r="E83" s="47"/>
      <c r="F83" s="47"/>
      <c r="G83" s="47"/>
      <c r="H83" s="47"/>
      <c r="I83" s="47"/>
      <c r="J83" s="47"/>
      <c r="K83" s="47"/>
      <c r="L83" s="47"/>
      <c r="N83" s="95"/>
    </row>
    <row r="84" spans="1:14" s="55" customFormat="1" x14ac:dyDescent="0.3">
      <c r="A84" s="94"/>
      <c r="B84" s="4"/>
      <c r="C84" s="4"/>
      <c r="D84" s="47"/>
      <c r="E84" s="47"/>
      <c r="F84" s="47"/>
      <c r="G84" s="47"/>
      <c r="H84" s="47"/>
      <c r="I84" s="47"/>
      <c r="J84" s="47"/>
      <c r="K84" s="47"/>
      <c r="L84" s="47"/>
      <c r="N84" s="95"/>
    </row>
    <row r="85" spans="1:14" s="55" customFormat="1" x14ac:dyDescent="0.3">
      <c r="A85" s="94"/>
      <c r="B85" s="4"/>
      <c r="C85" s="4"/>
      <c r="D85" s="47"/>
      <c r="E85" s="47"/>
      <c r="F85" s="47"/>
      <c r="G85" s="47"/>
      <c r="H85" s="47"/>
      <c r="I85" s="47"/>
      <c r="J85" s="47"/>
      <c r="K85" s="47"/>
      <c r="L85" s="47"/>
      <c r="N85" s="95"/>
    </row>
    <row r="86" spans="1:14" s="55" customFormat="1" x14ac:dyDescent="0.3">
      <c r="A86" s="94"/>
      <c r="B86" s="4"/>
      <c r="C86" s="4"/>
      <c r="D86" s="47"/>
      <c r="E86" s="47"/>
      <c r="F86" s="47"/>
      <c r="G86" s="47"/>
      <c r="H86" s="47"/>
      <c r="I86" s="47"/>
      <c r="J86" s="47"/>
      <c r="K86" s="47"/>
      <c r="L86" s="47"/>
      <c r="N86" s="95"/>
    </row>
    <row r="87" spans="1:14" s="55" customFormat="1" x14ac:dyDescent="0.3">
      <c r="A87" s="94"/>
      <c r="B87" s="4"/>
      <c r="C87" s="4"/>
      <c r="D87" s="47"/>
      <c r="E87" s="47"/>
      <c r="F87" s="47"/>
      <c r="G87" s="47"/>
      <c r="H87" s="47"/>
      <c r="I87" s="47"/>
      <c r="J87" s="47"/>
      <c r="K87" s="47"/>
      <c r="L87" s="47"/>
      <c r="N87" s="95"/>
    </row>
    <row r="88" spans="1:14" s="55" customFormat="1" x14ac:dyDescent="0.3">
      <c r="A88" s="94"/>
      <c r="B88" s="4"/>
      <c r="C88" s="4"/>
      <c r="D88" s="47"/>
      <c r="E88" s="47"/>
      <c r="F88" s="47"/>
      <c r="G88" s="47"/>
      <c r="H88" s="47"/>
      <c r="I88" s="47"/>
      <c r="J88" s="47"/>
      <c r="K88" s="47"/>
      <c r="L88" s="47"/>
      <c r="N88" s="95"/>
    </row>
    <row r="89" spans="1:14" s="55" customFormat="1" x14ac:dyDescent="0.3">
      <c r="A89" s="94"/>
      <c r="B89" s="4"/>
      <c r="C89" s="4"/>
      <c r="D89" s="47"/>
      <c r="E89" s="47"/>
      <c r="F89" s="47"/>
      <c r="G89" s="47"/>
      <c r="H89" s="47"/>
      <c r="I89" s="47"/>
      <c r="J89" s="47"/>
      <c r="K89" s="47"/>
      <c r="L89" s="47"/>
      <c r="N89" s="95"/>
    </row>
    <row r="90" spans="1:14" s="55" customFormat="1" x14ac:dyDescent="0.3">
      <c r="A90" s="94"/>
      <c r="B90" s="4"/>
      <c r="C90" s="4"/>
      <c r="D90" s="47"/>
      <c r="E90" s="47"/>
      <c r="F90" s="47"/>
      <c r="G90" s="47"/>
      <c r="H90" s="47"/>
      <c r="I90" s="47"/>
      <c r="J90" s="47"/>
      <c r="K90" s="47"/>
      <c r="L90" s="47"/>
      <c r="N90" s="95"/>
    </row>
    <row r="91" spans="1:14" s="55" customFormat="1" x14ac:dyDescent="0.3">
      <c r="A91" s="94"/>
      <c r="B91" s="4"/>
      <c r="C91" s="4"/>
      <c r="D91" s="47"/>
      <c r="E91" s="47"/>
      <c r="F91" s="47"/>
      <c r="G91" s="47"/>
      <c r="H91" s="47"/>
      <c r="I91" s="47"/>
      <c r="J91" s="47"/>
      <c r="K91" s="47"/>
      <c r="L91" s="47"/>
      <c r="N91" s="95"/>
    </row>
    <row r="92" spans="1:14" s="55" customFormat="1" x14ac:dyDescent="0.3">
      <c r="A92" s="94"/>
      <c r="B92" s="4"/>
      <c r="C92" s="4"/>
      <c r="D92" s="47"/>
      <c r="E92" s="47"/>
      <c r="F92" s="47"/>
      <c r="G92" s="47"/>
      <c r="H92" s="47"/>
      <c r="I92" s="47"/>
      <c r="J92" s="47"/>
      <c r="K92" s="47"/>
      <c r="L92" s="47"/>
      <c r="N92" s="95"/>
    </row>
    <row r="93" spans="1:14" s="55" customFormat="1" x14ac:dyDescent="0.3">
      <c r="A93" s="94"/>
      <c r="B93" s="4"/>
      <c r="C93" s="4"/>
      <c r="D93" s="47"/>
      <c r="E93" s="47"/>
      <c r="F93" s="47"/>
      <c r="G93" s="47"/>
      <c r="H93" s="47"/>
      <c r="I93" s="47"/>
      <c r="J93" s="47"/>
      <c r="K93" s="47"/>
      <c r="L93" s="47"/>
      <c r="N93" s="95"/>
    </row>
    <row r="94" spans="1:14" s="55" customFormat="1" x14ac:dyDescent="0.3">
      <c r="A94" s="94"/>
      <c r="B94" s="4"/>
      <c r="C94" s="4"/>
      <c r="D94" s="47"/>
      <c r="E94" s="47"/>
      <c r="F94" s="47"/>
      <c r="G94" s="47"/>
      <c r="H94" s="47"/>
      <c r="I94" s="47"/>
      <c r="J94" s="47"/>
      <c r="K94" s="47"/>
      <c r="L94" s="47"/>
      <c r="N94" s="95"/>
    </row>
    <row r="95" spans="1:14" s="55" customFormat="1" x14ac:dyDescent="0.3">
      <c r="A95" s="94"/>
      <c r="B95" s="4"/>
      <c r="C95" s="4"/>
      <c r="D95" s="47"/>
      <c r="E95" s="47"/>
      <c r="F95" s="47"/>
      <c r="G95" s="47"/>
      <c r="H95" s="47"/>
      <c r="I95" s="47"/>
      <c r="J95" s="47"/>
      <c r="K95" s="47"/>
      <c r="L95" s="47"/>
      <c r="N95" s="95"/>
    </row>
    <row r="96" spans="1:14" s="55" customFormat="1" x14ac:dyDescent="0.3">
      <c r="A96" s="94"/>
      <c r="B96" s="4"/>
      <c r="C96" s="4"/>
      <c r="D96" s="47"/>
      <c r="E96" s="47"/>
      <c r="F96" s="47"/>
      <c r="G96" s="47"/>
      <c r="H96" s="47"/>
      <c r="I96" s="47"/>
      <c r="J96" s="47"/>
      <c r="K96" s="47"/>
      <c r="L96" s="47"/>
      <c r="N96" s="95"/>
    </row>
    <row r="97" spans="1:14" s="55" customFormat="1" x14ac:dyDescent="0.3">
      <c r="A97" s="94"/>
      <c r="B97" s="4"/>
      <c r="C97" s="4"/>
      <c r="D97" s="47"/>
      <c r="E97" s="47"/>
      <c r="F97" s="47"/>
      <c r="G97" s="47"/>
      <c r="H97" s="47"/>
      <c r="I97" s="47"/>
      <c r="J97" s="47"/>
      <c r="K97" s="47"/>
      <c r="L97" s="47"/>
      <c r="N97" s="95"/>
    </row>
    <row r="98" spans="1:14" s="55" customFormat="1" x14ac:dyDescent="0.3">
      <c r="A98" s="94"/>
      <c r="B98" s="4"/>
      <c r="C98" s="4"/>
      <c r="D98" s="47"/>
      <c r="E98" s="47"/>
      <c r="F98" s="47"/>
      <c r="G98" s="47"/>
      <c r="H98" s="47"/>
      <c r="I98" s="47"/>
      <c r="J98" s="47"/>
      <c r="K98" s="47"/>
      <c r="L98" s="47"/>
      <c r="N98" s="95"/>
    </row>
    <row r="99" spans="1:14" s="55" customFormat="1" x14ac:dyDescent="0.3">
      <c r="A99" s="94"/>
      <c r="B99" s="4"/>
      <c r="C99" s="4"/>
      <c r="D99" s="47"/>
      <c r="E99" s="47"/>
      <c r="F99" s="47"/>
      <c r="G99" s="47"/>
      <c r="H99" s="47"/>
      <c r="I99" s="47"/>
      <c r="J99" s="47"/>
      <c r="K99" s="47"/>
      <c r="L99" s="47"/>
      <c r="N99" s="95"/>
    </row>
    <row r="100" spans="1:14" s="55" customFormat="1" x14ac:dyDescent="0.3">
      <c r="A100" s="94"/>
      <c r="B100" s="4"/>
      <c r="C100" s="4"/>
      <c r="D100" s="47"/>
      <c r="E100" s="47"/>
      <c r="F100" s="47"/>
      <c r="G100" s="47"/>
      <c r="H100" s="47"/>
      <c r="I100" s="47"/>
      <c r="J100" s="47"/>
      <c r="K100" s="47"/>
      <c r="L100" s="47"/>
      <c r="N100" s="95"/>
    </row>
  </sheetData>
  <sheetProtection algorithmName="SHA-512" hashValue="ymfJ4MoM/ejgdHTYX1iNJ07mlw71eoprMPyOQbQRTpccs5QE4bJrKFNklqmvN6GRFdfcAGNBQDiN9p1dukFjkg==" saltValue="DKitpOevdJM79C+niCkpUg==" spinCount="100000" sheet="1" objects="1" scenarios="1" selectLockedCells="1"/>
  <mergeCells count="28">
    <mergeCell ref="B13:L14"/>
    <mergeCell ref="B41:L48"/>
    <mergeCell ref="B36:L38"/>
    <mergeCell ref="B16:L16"/>
    <mergeCell ref="B4:L4"/>
    <mergeCell ref="B5:L5"/>
    <mergeCell ref="B6:L6"/>
    <mergeCell ref="B8:L8"/>
    <mergeCell ref="B9:L9"/>
    <mergeCell ref="B10:L10"/>
    <mergeCell ref="B11:L11"/>
    <mergeCell ref="B12:L12"/>
    <mergeCell ref="B15:L15"/>
    <mergeCell ref="B39:L39"/>
    <mergeCell ref="B17:L17"/>
    <mergeCell ref="B19:L19"/>
    <mergeCell ref="B22:L22"/>
    <mergeCell ref="B23:L23"/>
    <mergeCell ref="B20:L20"/>
    <mergeCell ref="B34:L34"/>
    <mergeCell ref="B25:L32"/>
    <mergeCell ref="B51:L51"/>
    <mergeCell ref="B52:L52"/>
    <mergeCell ref="B66:L66"/>
    <mergeCell ref="B57:L64"/>
    <mergeCell ref="B71:L78"/>
    <mergeCell ref="B54:L55"/>
    <mergeCell ref="B68:L69"/>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B28 B41 B43:B45 B57:B60 B71:B74" xr:uid="{2265F3D7-5129-4495-A1C8-FA5A0CE6681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49"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9">
    <tabColor rgb="FFFFC000"/>
  </sheetPr>
  <dimension ref="A1"/>
  <sheetViews>
    <sheetView showGridLines="0" workbookViewId="0"/>
  </sheetViews>
  <sheetFormatPr defaultColWidth="9.109375" defaultRowHeight="14.4" x14ac:dyDescent="0.3"/>
  <cols>
    <col min="1" max="16384" width="9.109375" style="30"/>
  </cols>
  <sheetData/>
  <sheetProtection algorithmName="SHA-512" hashValue="PfMP+lqmB7F/0jIEqRl4DgY4MhUELDZPYvFPjHhxb0xuF+NBT5rwRWdhLLA/z+ImJxOmmzAbUJQIUlCu+uERgA==" saltValue="aWauF3bjsOy932Y3KtMPzA==" spinCount="100000" sheet="1" objects="1" scenarios="1" selectLockedCell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270A-4A37-4CFE-9430-201FA6EB5B0C}">
  <sheetPr codeName="Sheet10">
    <tabColor rgb="FF92D050"/>
    <pageSetUpPr fitToPage="1"/>
  </sheetPr>
  <dimension ref="A1:V115"/>
  <sheetViews>
    <sheetView showGridLines="0" zoomScaleNormal="100" zoomScaleSheetLayoutView="55" workbookViewId="0"/>
  </sheetViews>
  <sheetFormatPr defaultColWidth="9.44140625" defaultRowHeight="14.4" x14ac:dyDescent="0.3"/>
  <cols>
    <col min="1" max="1" width="1.5546875" style="8" customWidth="1"/>
    <col min="2" max="12" width="14.5546875" style="1" customWidth="1"/>
    <col min="13" max="13" width="14.5546875" style="9" customWidth="1"/>
    <col min="14" max="14" width="14.5546875" style="62" customWidth="1"/>
    <col min="15" max="16" width="14.5546875" style="62" hidden="1" customWidth="1"/>
    <col min="17" max="18" width="9.44140625" style="62" customWidth="1"/>
    <col min="19" max="16384" width="9.44140625" style="62"/>
  </cols>
  <sheetData>
    <row r="1" spans="1:16" x14ac:dyDescent="0.3">
      <c r="O1" s="62" t="s">
        <v>312</v>
      </c>
      <c r="P1" s="62" t="s">
        <v>312</v>
      </c>
    </row>
    <row r="2" spans="1:16" x14ac:dyDescent="0.3">
      <c r="B2" s="11" t="str">
        <f>Pro!B2</f>
        <v>PROTECTED</v>
      </c>
      <c r="C2" s="11"/>
      <c r="O2" s="160" t="s">
        <v>68</v>
      </c>
      <c r="P2" s="160" t="s">
        <v>81</v>
      </c>
    </row>
    <row r="3" spans="1:16" x14ac:dyDescent="0.3">
      <c r="B3" s="13"/>
      <c r="C3" s="13"/>
      <c r="O3" s="2"/>
      <c r="P3" s="2"/>
    </row>
    <row r="4" spans="1:16" s="2" customFormat="1" x14ac:dyDescent="0.3">
      <c r="A4" s="4"/>
      <c r="B4" s="462" t="str">
        <f>Info!B4</f>
        <v>IMPORTERS' QUESTIONNAIRE</v>
      </c>
      <c r="C4" s="462"/>
      <c r="D4" s="462"/>
      <c r="E4" s="462"/>
      <c r="F4" s="462"/>
      <c r="G4" s="462"/>
      <c r="H4" s="462"/>
      <c r="I4" s="462"/>
      <c r="J4" s="462"/>
      <c r="K4" s="462"/>
      <c r="L4" s="462"/>
      <c r="M4" s="23"/>
      <c r="N4" s="23"/>
      <c r="O4" s="21"/>
      <c r="P4" s="21"/>
    </row>
    <row r="5" spans="1:16" s="2" customFormat="1" x14ac:dyDescent="0.3">
      <c r="A5" s="4"/>
      <c r="B5" s="462" t="str">
        <f>Info!B5</f>
        <v>RR-2025-007</v>
      </c>
      <c r="C5" s="462"/>
      <c r="D5" s="462"/>
      <c r="E5" s="462"/>
      <c r="F5" s="462"/>
      <c r="G5" s="462"/>
      <c r="H5" s="462"/>
      <c r="I5" s="462"/>
      <c r="J5" s="462"/>
      <c r="K5" s="462"/>
      <c r="L5" s="462"/>
      <c r="M5" s="23"/>
      <c r="N5" s="23"/>
      <c r="O5" s="21"/>
      <c r="P5" s="21"/>
    </row>
    <row r="6" spans="1:16" s="6" customFormat="1" x14ac:dyDescent="0.3">
      <c r="A6" s="4"/>
      <c r="B6" s="462" t="str">
        <f>Info!B6</f>
        <v>HEAVY PLATE</v>
      </c>
      <c r="C6" s="462"/>
      <c r="D6" s="462"/>
      <c r="E6" s="462"/>
      <c r="F6" s="462"/>
      <c r="G6" s="462"/>
      <c r="H6" s="462"/>
      <c r="I6" s="462"/>
      <c r="J6" s="462"/>
      <c r="K6" s="462"/>
      <c r="L6" s="462"/>
      <c r="M6" s="21"/>
      <c r="N6" s="21"/>
      <c r="O6" s="16"/>
      <c r="P6" s="16"/>
    </row>
    <row r="7" spans="1:16" s="6" customFormat="1" x14ac:dyDescent="0.3">
      <c r="A7" s="4"/>
      <c r="B7" s="159"/>
      <c r="C7" s="159"/>
      <c r="D7" s="159"/>
      <c r="E7" s="159"/>
      <c r="F7" s="159"/>
      <c r="G7" s="159"/>
      <c r="H7" s="159"/>
      <c r="I7" s="159"/>
      <c r="J7" s="159"/>
      <c r="K7" s="159"/>
      <c r="L7" s="159"/>
      <c r="M7" s="21"/>
      <c r="N7" s="21"/>
      <c r="O7" s="16"/>
      <c r="P7" s="16"/>
    </row>
    <row r="8" spans="1:16" s="6" customFormat="1" x14ac:dyDescent="0.3">
      <c r="A8" s="4"/>
      <c r="B8" s="541" t="str">
        <f>Pro!B8</f>
        <v>The following questions refer to the goods as defined in the product description on the Intro tab.</v>
      </c>
      <c r="C8" s="541"/>
      <c r="D8" s="541"/>
      <c r="E8" s="541"/>
      <c r="F8" s="541"/>
      <c r="G8" s="541"/>
      <c r="H8" s="541"/>
      <c r="I8" s="541"/>
      <c r="J8" s="541"/>
      <c r="K8" s="541"/>
      <c r="L8" s="541"/>
      <c r="M8" s="21"/>
      <c r="N8" s="21"/>
      <c r="O8" s="22"/>
    </row>
    <row r="9" spans="1:16" s="6" customFormat="1" x14ac:dyDescent="0.3">
      <c r="A9" s="4"/>
      <c r="B9" s="541" t="str">
        <f>Pro!B9</f>
        <v xml:space="preserve">Product information and a glossary of terms can be found in the Info tab.
</v>
      </c>
      <c r="C9" s="541"/>
      <c r="D9" s="541"/>
      <c r="E9" s="541"/>
      <c r="F9" s="541"/>
      <c r="G9" s="541"/>
      <c r="H9" s="541"/>
      <c r="I9" s="541"/>
      <c r="J9" s="541"/>
      <c r="K9" s="541"/>
      <c r="L9" s="541"/>
      <c r="M9" s="21"/>
      <c r="N9" s="21"/>
      <c r="O9" s="16"/>
    </row>
    <row r="10" spans="1:16" s="6" customFormat="1" x14ac:dyDescent="0.3">
      <c r="A10" s="4"/>
      <c r="B10" s="541" t="str">
        <f>Pro!B10</f>
        <v xml:space="preserve">Use the AddPro tab if more space is needed.
</v>
      </c>
      <c r="C10" s="541"/>
      <c r="D10" s="541"/>
      <c r="E10" s="541"/>
      <c r="F10" s="541"/>
      <c r="G10" s="541"/>
      <c r="H10" s="541"/>
      <c r="I10" s="541"/>
      <c r="J10" s="541"/>
      <c r="K10" s="541"/>
      <c r="L10" s="541"/>
      <c r="M10" s="21"/>
      <c r="N10" s="21"/>
      <c r="O10" s="16"/>
      <c r="P10" s="16"/>
    </row>
    <row r="11" spans="1:16" s="6" customFormat="1" x14ac:dyDescent="0.3">
      <c r="A11" s="4"/>
      <c r="B11" s="85"/>
      <c r="C11" s="85"/>
      <c r="D11" s="20"/>
      <c r="E11" s="20"/>
      <c r="F11" s="20"/>
      <c r="G11" s="20"/>
      <c r="H11" s="20"/>
      <c r="I11" s="20"/>
      <c r="J11" s="20"/>
      <c r="K11" s="20"/>
      <c r="L11" s="20"/>
      <c r="M11" s="21"/>
      <c r="N11" s="21"/>
      <c r="O11" s="16"/>
      <c r="P11" s="16"/>
    </row>
    <row r="12" spans="1:16" s="6" customFormat="1" x14ac:dyDescent="0.3">
      <c r="A12" s="4"/>
      <c r="B12" s="541" t="str">
        <f>Pro!B12</f>
        <v>For the questions in this tab, note the following:</v>
      </c>
      <c r="C12" s="541"/>
      <c r="D12" s="541"/>
      <c r="E12" s="541"/>
      <c r="F12" s="541"/>
      <c r="G12" s="541"/>
      <c r="H12" s="541"/>
      <c r="I12" s="541"/>
      <c r="J12" s="541"/>
      <c r="K12" s="541"/>
      <c r="L12" s="541"/>
      <c r="M12" s="21"/>
      <c r="N12" s="21"/>
      <c r="O12" s="16"/>
      <c r="P12" s="16"/>
    </row>
    <row r="13" spans="1:16" s="6" customFormat="1" ht="14.1" customHeight="1" x14ac:dyDescent="0.3">
      <c r="A13" s="4"/>
      <c r="B13" s="576" t="str">
        <f>Pro!B13</f>
        <v>• Report only sales from your firm’s imports. Sales of purchased goods from Canadian producers must be excluded.</v>
      </c>
      <c r="C13" s="576"/>
      <c r="D13" s="576"/>
      <c r="E13" s="576"/>
      <c r="F13" s="576"/>
      <c r="G13" s="576"/>
      <c r="H13" s="576"/>
      <c r="I13" s="576"/>
      <c r="J13" s="576"/>
      <c r="K13" s="576"/>
      <c r="L13" s="576"/>
      <c r="M13" s="21"/>
      <c r="N13" s="21"/>
      <c r="O13" s="16"/>
      <c r="P13" s="16"/>
    </row>
    <row r="14" spans="1:16" s="6" customFormat="1" x14ac:dyDescent="0.3">
      <c r="A14" s="4"/>
      <c r="B14" s="576"/>
      <c r="C14" s="576"/>
      <c r="D14" s="576"/>
      <c r="E14" s="576"/>
      <c r="F14" s="576"/>
      <c r="G14" s="576"/>
      <c r="H14" s="576"/>
      <c r="I14" s="576"/>
      <c r="J14" s="576"/>
      <c r="K14" s="576"/>
      <c r="L14" s="576"/>
      <c r="M14" s="21"/>
      <c r="N14" s="21"/>
      <c r="O14" s="16"/>
      <c r="P14" s="16"/>
    </row>
    <row r="15" spans="1:16" s="6" customFormat="1" x14ac:dyDescent="0.3">
      <c r="A15" s="4"/>
      <c r="B15" s="541" t="str">
        <f>Pro!B15</f>
        <v>• Report all sales to Canadian and foreign associated firms.</v>
      </c>
      <c r="C15" s="541"/>
      <c r="D15" s="541"/>
      <c r="E15" s="541"/>
      <c r="F15" s="541"/>
      <c r="G15" s="541"/>
      <c r="H15" s="541"/>
      <c r="I15" s="541"/>
      <c r="J15" s="541"/>
      <c r="K15" s="541"/>
      <c r="L15" s="541"/>
      <c r="M15" s="21"/>
      <c r="N15" s="21"/>
      <c r="O15" s="16"/>
      <c r="P15" s="16"/>
    </row>
    <row r="16" spans="1:16" s="6" customFormat="1" x14ac:dyDescent="0.3">
      <c r="A16" s="4"/>
      <c r="B16" s="541" t="str">
        <f>Pro!B16</f>
        <v>• Report all sales as of the date of shipment to the customer or the customer’s warehouse.</v>
      </c>
      <c r="C16" s="541"/>
      <c r="D16" s="541"/>
      <c r="E16" s="541"/>
      <c r="F16" s="541"/>
      <c r="G16" s="541"/>
      <c r="H16" s="541"/>
      <c r="I16" s="541"/>
      <c r="J16" s="541"/>
      <c r="K16" s="541"/>
      <c r="L16" s="541"/>
      <c r="M16" s="21"/>
      <c r="N16" s="21"/>
      <c r="O16" s="16"/>
      <c r="P16" s="16"/>
    </row>
    <row r="17" spans="1:16" s="6" customFormat="1" x14ac:dyDescent="0.3">
      <c r="A17" s="4"/>
      <c r="B17" s="541" t="str">
        <f>Pro!B17</f>
        <v>• Report all values in Canadian dollars.</v>
      </c>
      <c r="C17" s="541"/>
      <c r="D17" s="541"/>
      <c r="E17" s="541"/>
      <c r="F17" s="541"/>
      <c r="G17" s="541"/>
      <c r="H17" s="541"/>
      <c r="I17" s="541"/>
      <c r="J17" s="541"/>
      <c r="K17" s="541"/>
      <c r="L17" s="541"/>
      <c r="M17" s="21"/>
      <c r="N17" s="21"/>
      <c r="O17" s="16"/>
      <c r="P17" s="16"/>
    </row>
    <row r="18" spans="1:16" s="6" customFormat="1" x14ac:dyDescent="0.3">
      <c r="A18" s="27"/>
      <c r="B18" s="541" t="str">
        <f>IF(Intro!$G$21="English",O18,P18)</f>
        <v>• If your firm is an end user or a retailer, your firm does not need to report sales of imports or inventories of imports.</v>
      </c>
      <c r="C18" s="541"/>
      <c r="D18" s="541"/>
      <c r="E18" s="541"/>
      <c r="F18" s="541"/>
      <c r="G18" s="541"/>
      <c r="H18" s="541"/>
      <c r="I18" s="541"/>
      <c r="J18" s="541"/>
      <c r="K18" s="541"/>
      <c r="L18" s="541"/>
      <c r="M18" s="21"/>
      <c r="N18" s="21"/>
      <c r="O18" s="16" t="s">
        <v>246</v>
      </c>
      <c r="P18" s="16" t="s">
        <v>247</v>
      </c>
    </row>
    <row r="19" spans="1:16" s="6" customFormat="1" x14ac:dyDescent="0.3">
      <c r="A19" s="4"/>
      <c r="B19" s="15"/>
      <c r="C19" s="15"/>
      <c r="D19" s="3"/>
      <c r="E19" s="3"/>
      <c r="F19" s="3"/>
      <c r="G19" s="3"/>
      <c r="H19" s="3"/>
      <c r="I19" s="3"/>
      <c r="J19" s="3"/>
      <c r="K19" s="3"/>
      <c r="L19" s="3"/>
      <c r="O19" s="16"/>
      <c r="P19" s="16"/>
    </row>
    <row r="20" spans="1:16" x14ac:dyDescent="0.3">
      <c r="A20" s="7"/>
      <c r="B20" s="374" t="str">
        <f>IF(Intro!$G$21="English",O20,P20)</f>
        <v>IMPORTS AND SALES</v>
      </c>
      <c r="C20" s="375"/>
      <c r="D20" s="375"/>
      <c r="E20" s="375"/>
      <c r="F20" s="375"/>
      <c r="G20" s="375"/>
      <c r="H20" s="375"/>
      <c r="I20" s="375"/>
      <c r="J20" s="375"/>
      <c r="K20" s="375"/>
      <c r="L20" s="376"/>
      <c r="M20" s="62"/>
      <c r="O20" s="62" t="s">
        <v>248</v>
      </c>
      <c r="P20" s="62" t="s">
        <v>249</v>
      </c>
    </row>
    <row r="21" spans="1:16" x14ac:dyDescent="0.3">
      <c r="A21" s="7"/>
      <c r="B21" s="537" t="s">
        <v>12</v>
      </c>
      <c r="C21" s="538"/>
      <c r="D21" s="538"/>
      <c r="E21" s="538"/>
      <c r="F21" s="538"/>
      <c r="G21" s="538"/>
      <c r="H21" s="538"/>
      <c r="I21" s="538"/>
      <c r="J21" s="538"/>
      <c r="K21" s="538"/>
      <c r="L21" s="539"/>
      <c r="M21" s="62"/>
    </row>
    <row r="22" spans="1:16" x14ac:dyDescent="0.3">
      <c r="A22" s="7"/>
      <c r="B22" s="17"/>
      <c r="C22" s="28"/>
      <c r="D22" s="29"/>
      <c r="E22" s="29"/>
      <c r="F22" s="29"/>
      <c r="G22" s="29"/>
      <c r="H22" s="29"/>
      <c r="I22" s="29"/>
      <c r="J22" s="29"/>
      <c r="K22" s="29"/>
      <c r="L22" s="18"/>
      <c r="M22" s="62"/>
    </row>
    <row r="23" spans="1:16" ht="15.75" customHeight="1" x14ac:dyDescent="0.3">
      <c r="A23" s="7"/>
      <c r="B23" s="380" t="str">
        <f>IF(Intro!$G$21="English",O23,P23)</f>
        <v xml:space="preserve">Provide your firm's imports and sales of imports of the goods originating in: </v>
      </c>
      <c r="C23" s="381"/>
      <c r="D23" s="381"/>
      <c r="E23" s="381"/>
      <c r="F23" s="381"/>
      <c r="G23" s="433" t="str">
        <f>IF(Intro!$G$21="English",Variables!B30,Variables!C30)</f>
        <v>Chinese Taipei</v>
      </c>
      <c r="H23" s="434"/>
      <c r="I23" s="434"/>
      <c r="J23" s="434"/>
      <c r="K23" s="435"/>
      <c r="L23" s="18"/>
      <c r="M23" s="62"/>
      <c r="O23" s="62" t="s">
        <v>447</v>
      </c>
      <c r="P23" s="62" t="s">
        <v>448</v>
      </c>
    </row>
    <row r="24" spans="1:16" ht="15.75" customHeight="1" x14ac:dyDescent="0.3">
      <c r="A24" s="7"/>
      <c r="B24" s="380"/>
      <c r="C24" s="381"/>
      <c r="D24" s="381"/>
      <c r="E24" s="381"/>
      <c r="F24" s="381"/>
      <c r="G24" s="436"/>
      <c r="H24" s="437"/>
      <c r="I24" s="437"/>
      <c r="J24" s="437"/>
      <c r="K24" s="438"/>
      <c r="L24" s="18"/>
      <c r="M24" s="62"/>
    </row>
    <row r="25" spans="1:16" x14ac:dyDescent="0.3">
      <c r="A25" s="7"/>
      <c r="B25" s="167"/>
      <c r="C25" s="168"/>
      <c r="D25" s="169"/>
      <c r="E25" s="169"/>
      <c r="F25" s="169"/>
      <c r="G25" s="169"/>
      <c r="H25" s="169"/>
      <c r="I25" s="169"/>
      <c r="J25" s="169"/>
      <c r="K25" s="169"/>
      <c r="L25" s="18"/>
      <c r="M25" s="62"/>
    </row>
    <row r="26" spans="1:16" x14ac:dyDescent="0.3">
      <c r="A26" s="7"/>
      <c r="B26" s="170"/>
      <c r="C26" s="168"/>
      <c r="D26" s="169"/>
      <c r="E26" s="169"/>
      <c r="F26" s="169"/>
      <c r="G26" s="169"/>
      <c r="H26" s="169"/>
      <c r="I26" s="169"/>
      <c r="J26" s="169"/>
      <c r="K26" s="169"/>
      <c r="L26" s="18"/>
      <c r="M26" s="62"/>
      <c r="O26" s="19"/>
    </row>
    <row r="27" spans="1:16" x14ac:dyDescent="0.3">
      <c r="A27" s="7"/>
      <c r="B27" s="78"/>
      <c r="E27" s="28"/>
      <c r="F27" s="62"/>
      <c r="G27" s="580">
        <f>Variables!$B$6</f>
        <v>2023</v>
      </c>
      <c r="H27" s="580">
        <f>G27+1</f>
        <v>2024</v>
      </c>
      <c r="I27" s="580">
        <f>H27+1</f>
        <v>2025</v>
      </c>
      <c r="J27" s="580" t="str">
        <f>IF(Intro!$G$21="English",Variables!B9,Variables!C9)</f>
        <v>Jan-Mar 2025</v>
      </c>
      <c r="K27" s="580" t="str">
        <f>IF(Intro!$G$21="English",Variables!B10,Variables!C10)</f>
        <v>Jan-Mar 2026</v>
      </c>
      <c r="L27" s="88"/>
      <c r="M27" s="62"/>
      <c r="O27" s="19"/>
    </row>
    <row r="28" spans="1:16" x14ac:dyDescent="0.3">
      <c r="A28" s="7"/>
      <c r="B28" s="78"/>
      <c r="E28" s="28"/>
      <c r="F28" s="62"/>
      <c r="G28" s="581"/>
      <c r="H28" s="582"/>
      <c r="I28" s="582"/>
      <c r="J28" s="582"/>
      <c r="K28" s="582"/>
      <c r="L28" s="88"/>
      <c r="M28" s="62"/>
      <c r="O28" s="25"/>
      <c r="P28" s="10"/>
    </row>
    <row r="29" spans="1:16" ht="14.25" customHeight="1" x14ac:dyDescent="0.3">
      <c r="A29" s="7"/>
      <c r="B29" s="600" t="str">
        <f>IF(Intro!$G$21="English",O29,P29)</f>
        <v>DISCRETE PLATE</v>
      </c>
      <c r="C29" s="601"/>
      <c r="D29" s="601"/>
      <c r="E29" s="601"/>
      <c r="F29" s="601"/>
      <c r="G29" s="601"/>
      <c r="H29" s="601"/>
      <c r="I29" s="601"/>
      <c r="J29" s="601"/>
      <c r="K29" s="601"/>
      <c r="L29" s="88"/>
      <c r="M29" s="62"/>
      <c r="O29" s="205" t="s">
        <v>390</v>
      </c>
      <c r="P29" s="205" t="s">
        <v>391</v>
      </c>
    </row>
    <row r="30" spans="1:16" ht="14.25" customHeight="1" x14ac:dyDescent="0.3">
      <c r="A30" s="7"/>
      <c r="B30" s="604" t="str">
        <f>IF(Intro!$G$21="English",O30,P30)</f>
        <v>Imports in Canada</v>
      </c>
      <c r="C30" s="605"/>
      <c r="D30" s="605"/>
      <c r="E30" s="605"/>
      <c r="F30" s="605"/>
      <c r="G30" s="605"/>
      <c r="H30" s="605"/>
      <c r="I30" s="605"/>
      <c r="J30" s="605"/>
      <c r="K30" s="605"/>
      <c r="L30" s="88"/>
      <c r="M30" s="62"/>
      <c r="O30" s="25" t="s">
        <v>171</v>
      </c>
      <c r="P30" s="211" t="s">
        <v>195</v>
      </c>
    </row>
    <row r="31" spans="1:16" x14ac:dyDescent="0.3">
      <c r="A31" s="7"/>
      <c r="B31" s="586" t="str">
        <f>IF(Intro!$G$21="English",O31,P31)</f>
        <v>Primes</v>
      </c>
      <c r="C31" s="494"/>
      <c r="D31" s="583" t="str">
        <f>IF(Intro!$G$21="English",Variables!B23,Variables!C23)</f>
        <v>tonnes</v>
      </c>
      <c r="E31" s="583"/>
      <c r="F31" s="583"/>
      <c r="G31" s="153"/>
      <c r="H31" s="153"/>
      <c r="I31" s="153"/>
      <c r="J31" s="153"/>
      <c r="K31" s="153"/>
      <c r="L31" s="88"/>
      <c r="M31" s="62"/>
      <c r="O31" s="228" t="s">
        <v>413</v>
      </c>
      <c r="P31" s="211" t="s">
        <v>414</v>
      </c>
    </row>
    <row r="32" spans="1:16" x14ac:dyDescent="0.3">
      <c r="A32" s="7"/>
      <c r="B32" s="586"/>
      <c r="C32" s="494"/>
      <c r="D32" s="583" t="str">
        <f>IF(Intro!$G$21="English",O32,P32)</f>
        <v>net delivered purchase value (CAD)</v>
      </c>
      <c r="E32" s="583"/>
      <c r="F32" s="583"/>
      <c r="G32" s="153"/>
      <c r="H32" s="153"/>
      <c r="I32" s="153"/>
      <c r="J32" s="153"/>
      <c r="K32" s="153"/>
      <c r="L32" s="88"/>
      <c r="M32" s="62"/>
      <c r="O32" s="86" t="s">
        <v>256</v>
      </c>
      <c r="P32" s="62" t="s">
        <v>257</v>
      </c>
    </row>
    <row r="33" spans="1:16" x14ac:dyDescent="0.3">
      <c r="A33" s="7"/>
      <c r="B33" s="586"/>
      <c r="C33" s="494"/>
      <c r="D33" s="583" t="str">
        <f>IF(Intro!$G$21="English","$ / "&amp;Variables!B24,"$ / "&amp;Variables!C24)</f>
        <v>$ / tonne</v>
      </c>
      <c r="E33" s="583"/>
      <c r="F33" s="583"/>
      <c r="G33" s="102" t="str">
        <f>IF(G31=0,"-",G32/G31)</f>
        <v>-</v>
      </c>
      <c r="H33" s="102" t="str">
        <f>IF(H31=0,"-",H32/H31)</f>
        <v>-</v>
      </c>
      <c r="I33" s="102" t="str">
        <f>IF(I31=0,"-",I32/I31)</f>
        <v>-</v>
      </c>
      <c r="J33" s="102" t="str">
        <f>IF(J31=0,"-",J32/J31)</f>
        <v>-</v>
      </c>
      <c r="K33" s="102" t="str">
        <f>IF(K31=0,"-",K32/K31)</f>
        <v>-</v>
      </c>
      <c r="L33" s="88"/>
      <c r="M33" s="62"/>
    </row>
    <row r="34" spans="1:16" x14ac:dyDescent="0.3">
      <c r="A34" s="7"/>
      <c r="B34" s="586" t="str">
        <f>IF(Intro!$G$21="English",O34,P34)</f>
        <v>Seconds</v>
      </c>
      <c r="C34" s="494"/>
      <c r="D34" s="583" t="str">
        <f>IF(Intro!$G$21="English",Variables!B23,Variables!C23)</f>
        <v>tonnes</v>
      </c>
      <c r="E34" s="583"/>
      <c r="F34" s="583"/>
      <c r="G34" s="153"/>
      <c r="H34" s="153"/>
      <c r="I34" s="153"/>
      <c r="J34" s="153"/>
      <c r="K34" s="153"/>
      <c r="L34" s="88"/>
      <c r="M34" s="62"/>
      <c r="O34" s="228" t="s">
        <v>394</v>
      </c>
      <c r="P34" s="211" t="s">
        <v>427</v>
      </c>
    </row>
    <row r="35" spans="1:16" x14ac:dyDescent="0.3">
      <c r="A35" s="7"/>
      <c r="B35" s="586"/>
      <c r="C35" s="494"/>
      <c r="D35" s="583" t="str">
        <f>IF(Intro!$G$21="English",O35,P35)</f>
        <v>net delivered purchase value (CAD)</v>
      </c>
      <c r="E35" s="583"/>
      <c r="F35" s="583"/>
      <c r="G35" s="153"/>
      <c r="H35" s="153"/>
      <c r="I35" s="153"/>
      <c r="J35" s="153"/>
      <c r="K35" s="153"/>
      <c r="L35" s="88"/>
      <c r="M35" s="62"/>
      <c r="O35" s="86" t="s">
        <v>256</v>
      </c>
      <c r="P35" s="62" t="s">
        <v>257</v>
      </c>
    </row>
    <row r="36" spans="1:16" x14ac:dyDescent="0.3">
      <c r="A36" s="7"/>
      <c r="B36" s="606"/>
      <c r="C36" s="607"/>
      <c r="D36" s="608" t="str">
        <f>IF(Intro!$G$21="English","$ / "&amp;Variables!B24,"$ / "&amp;Variables!C24)</f>
        <v>$ / tonne</v>
      </c>
      <c r="E36" s="608"/>
      <c r="F36" s="608"/>
      <c r="G36" s="227" t="str">
        <f>IF(G34=0,"-",G35/G34)</f>
        <v>-</v>
      </c>
      <c r="H36" s="227" t="str">
        <f>IF(H34=0,"-",H35/H34)</f>
        <v>-</v>
      </c>
      <c r="I36" s="227" t="str">
        <f>IF(I34=0,"-",I35/I34)</f>
        <v>-</v>
      </c>
      <c r="J36" s="227" t="str">
        <f>IF(J34=0,"-",J35/J34)</f>
        <v>-</v>
      </c>
      <c r="K36" s="227" t="str">
        <f>IF(K34=0,"-",K35/K34)</f>
        <v>-</v>
      </c>
      <c r="L36" s="88"/>
      <c r="M36" s="62"/>
    </row>
    <row r="37" spans="1:16" x14ac:dyDescent="0.3">
      <c r="A37" s="7"/>
      <c r="B37" s="609" t="str">
        <f>IF(Intro!$G$21="English",O37,P37)</f>
        <v>Total imports</v>
      </c>
      <c r="C37" s="610"/>
      <c r="D37" s="611" t="str">
        <f>IF(Intro!$G$21="English",Variables!B23,Variables!C23)</f>
        <v>tonnes</v>
      </c>
      <c r="E37" s="611"/>
      <c r="F37" s="611"/>
      <c r="G37" s="155">
        <f>G31+G34</f>
        <v>0</v>
      </c>
      <c r="H37" s="155">
        <f t="shared" ref="H37:K37" si="0">H31+H34</f>
        <v>0</v>
      </c>
      <c r="I37" s="155">
        <f t="shared" si="0"/>
        <v>0</v>
      </c>
      <c r="J37" s="155">
        <f t="shared" si="0"/>
        <v>0</v>
      </c>
      <c r="K37" s="155">
        <f t="shared" si="0"/>
        <v>0</v>
      </c>
      <c r="L37" s="88"/>
      <c r="M37" s="62"/>
      <c r="O37" s="72" t="s">
        <v>415</v>
      </c>
      <c r="P37" s="72" t="s">
        <v>416</v>
      </c>
    </row>
    <row r="38" spans="1:16" x14ac:dyDescent="0.3">
      <c r="A38" s="7"/>
      <c r="B38" s="586"/>
      <c r="C38" s="494"/>
      <c r="D38" s="583" t="str">
        <f>IF(Intro!$G$21="English",O38,P38)</f>
        <v>net delivered purchase value (CAD)</v>
      </c>
      <c r="E38" s="583"/>
      <c r="F38" s="583"/>
      <c r="G38" s="156">
        <f>G32+G35</f>
        <v>0</v>
      </c>
      <c r="H38" s="156">
        <f t="shared" ref="H38:K38" si="1">H32+H35</f>
        <v>0</v>
      </c>
      <c r="I38" s="156">
        <f t="shared" si="1"/>
        <v>0</v>
      </c>
      <c r="J38" s="156">
        <f t="shared" si="1"/>
        <v>0</v>
      </c>
      <c r="K38" s="156">
        <f t="shared" si="1"/>
        <v>0</v>
      </c>
      <c r="L38" s="88"/>
      <c r="M38" s="62"/>
      <c r="O38" s="86" t="s">
        <v>256</v>
      </c>
      <c r="P38" s="62" t="s">
        <v>257</v>
      </c>
    </row>
    <row r="39" spans="1:16" x14ac:dyDescent="0.3">
      <c r="A39" s="7"/>
      <c r="B39" s="586"/>
      <c r="C39" s="494"/>
      <c r="D39" s="583" t="str">
        <f>IF(Intro!$G$21="English","$ / "&amp;Variables!B24,"$ / "&amp;Variables!C24)</f>
        <v>$ / tonne</v>
      </c>
      <c r="E39" s="583"/>
      <c r="F39" s="583"/>
      <c r="G39" s="102" t="str">
        <f>IF(G37=0,"-",G38/G37)</f>
        <v>-</v>
      </c>
      <c r="H39" s="102" t="str">
        <f>IF(H37=0,"-",H38/H37)</f>
        <v>-</v>
      </c>
      <c r="I39" s="102" t="str">
        <f>IF(I37=0,"-",I38/I37)</f>
        <v>-</v>
      </c>
      <c r="J39" s="102" t="str">
        <f>IF(J37=0,"-",J38/J37)</f>
        <v>-</v>
      </c>
      <c r="K39" s="102" t="str">
        <f>IF(K37=0,"-",K38/K37)</f>
        <v>-</v>
      </c>
      <c r="L39" s="88"/>
      <c r="M39" s="62"/>
    </row>
    <row r="40" spans="1:16" x14ac:dyDescent="0.3">
      <c r="A40" s="7"/>
      <c r="B40" s="604" t="str">
        <f>IF(Intro!$G$21="English",O40,P40)</f>
        <v>Sales of Imports in Canada</v>
      </c>
      <c r="C40" s="605"/>
      <c r="D40" s="605"/>
      <c r="E40" s="605"/>
      <c r="F40" s="605"/>
      <c r="G40" s="605"/>
      <c r="H40" s="605"/>
      <c r="I40" s="605"/>
      <c r="J40" s="605"/>
      <c r="K40" s="605"/>
      <c r="L40" s="88"/>
      <c r="M40" s="62"/>
      <c r="O40" s="228" t="s">
        <v>392</v>
      </c>
      <c r="P40" s="211" t="s">
        <v>393</v>
      </c>
    </row>
    <row r="41" spans="1:16" x14ac:dyDescent="0.3">
      <c r="A41" s="7"/>
      <c r="B41" s="593" t="str">
        <f>IF(Intro!$G$21="English",O41,P41)</f>
        <v>Primes</v>
      </c>
      <c r="C41" s="594"/>
      <c r="D41" s="594"/>
      <c r="E41" s="594"/>
      <c r="F41" s="594"/>
      <c r="G41" s="594"/>
      <c r="H41" s="594"/>
      <c r="I41" s="594"/>
      <c r="J41" s="594"/>
      <c r="K41" s="594"/>
      <c r="L41" s="88"/>
      <c r="M41" s="62"/>
      <c r="O41" s="228" t="s">
        <v>413</v>
      </c>
      <c r="P41" s="211" t="s">
        <v>414</v>
      </c>
    </row>
    <row r="42" spans="1:16" x14ac:dyDescent="0.3">
      <c r="A42" s="7"/>
      <c r="B42" s="554" t="str">
        <f>IF(Intro!$G$21="English",O43,P43)</f>
        <v>Sales to distributors - service centres in Canada</v>
      </c>
      <c r="C42" s="478"/>
      <c r="D42" s="583" t="str">
        <f>D31</f>
        <v>tonnes</v>
      </c>
      <c r="E42" s="583"/>
      <c r="F42" s="583"/>
      <c r="G42" s="153"/>
      <c r="H42" s="153"/>
      <c r="I42" s="153"/>
      <c r="J42" s="153"/>
      <c r="K42" s="153"/>
      <c r="L42" s="88"/>
      <c r="M42" s="62"/>
    </row>
    <row r="43" spans="1:16" ht="14.25" customHeight="1" x14ac:dyDescent="0.3">
      <c r="A43" s="7"/>
      <c r="B43" s="554"/>
      <c r="C43" s="478"/>
      <c r="D43" s="583" t="str">
        <f>IF(Intro!$G$21="English",O44,P44)</f>
        <v>net delivered selling value (CAD)</v>
      </c>
      <c r="E43" s="583"/>
      <c r="F43" s="583"/>
      <c r="G43" s="153"/>
      <c r="H43" s="153"/>
      <c r="I43" s="153"/>
      <c r="J43" s="153"/>
      <c r="K43" s="153"/>
      <c r="L43" s="88"/>
      <c r="M43" s="62"/>
      <c r="O43" s="49" t="str">
        <f>"Sales to "&amp;Variables!$B$26&amp;" in Canada"</f>
        <v>Sales to distributors - service centres in Canada</v>
      </c>
      <c r="P43" s="49" t="str">
        <f>"Ventes aux "&amp;Variables!$C$26&amp;" au Canada"</f>
        <v>Ventes aux distributeurs - centres de service au Canada</v>
      </c>
    </row>
    <row r="44" spans="1:16" ht="15" thickBot="1" x14ac:dyDescent="0.35">
      <c r="A44" s="7"/>
      <c r="B44" s="595"/>
      <c r="C44" s="596"/>
      <c r="D44" s="584" t="str">
        <f>D33</f>
        <v>$ / tonne</v>
      </c>
      <c r="E44" s="584"/>
      <c r="F44" s="584"/>
      <c r="G44" s="103" t="str">
        <f>IF(G42=0,"-",G43/G42)</f>
        <v>-</v>
      </c>
      <c r="H44" s="103" t="str">
        <f>IF(H42=0,"-",H43/H42)</f>
        <v>-</v>
      </c>
      <c r="I44" s="103" t="str">
        <f>IF(I42=0,"-",I43/I42)</f>
        <v>-</v>
      </c>
      <c r="J44" s="103" t="str">
        <f>IF(J42=0,"-",J43/J42)</f>
        <v>-</v>
      </c>
      <c r="K44" s="103" t="str">
        <f>IF(K42=0,"-",K43/K42)</f>
        <v>-</v>
      </c>
      <c r="L44" s="88"/>
      <c r="M44" s="62"/>
      <c r="O44" s="86" t="s">
        <v>320</v>
      </c>
      <c r="P44" s="62" t="s">
        <v>299</v>
      </c>
    </row>
    <row r="45" spans="1:16" x14ac:dyDescent="0.3">
      <c r="A45" s="7"/>
      <c r="B45" s="602" t="str">
        <f>IF(Intro!$G$21="English",O45,P45)</f>
        <v>Sales to end users in Canada</v>
      </c>
      <c r="C45" s="603"/>
      <c r="D45" s="585" t="str">
        <f>D31</f>
        <v>tonnes</v>
      </c>
      <c r="E45" s="585"/>
      <c r="F45" s="585"/>
      <c r="G45" s="154"/>
      <c r="H45" s="154"/>
      <c r="I45" s="154"/>
      <c r="J45" s="154"/>
      <c r="K45" s="154"/>
      <c r="L45" s="88"/>
      <c r="M45" s="62"/>
      <c r="O45" s="49" t="str">
        <f>"Sales to "&amp;Variables!$B$27&amp;" in Canada"</f>
        <v>Sales to end users in Canada</v>
      </c>
      <c r="P45" s="49" t="str">
        <f>"Ventes aux "&amp;Variables!$C$27&amp;" au Canada"</f>
        <v>Ventes aux utilisateurs finals au Canada</v>
      </c>
    </row>
    <row r="46" spans="1:16" x14ac:dyDescent="0.3">
      <c r="A46" s="7"/>
      <c r="B46" s="554"/>
      <c r="C46" s="478"/>
      <c r="D46" s="583" t="str">
        <f>D43</f>
        <v>net delivered selling value (CAD)</v>
      </c>
      <c r="E46" s="583"/>
      <c r="F46" s="583"/>
      <c r="G46" s="153"/>
      <c r="H46" s="153"/>
      <c r="I46" s="153"/>
      <c r="J46" s="153"/>
      <c r="K46" s="153"/>
      <c r="L46" s="88"/>
      <c r="M46" s="62"/>
      <c r="O46" s="49"/>
      <c r="P46" s="49"/>
    </row>
    <row r="47" spans="1:16" ht="15" thickBot="1" x14ac:dyDescent="0.35">
      <c r="A47" s="7"/>
      <c r="B47" s="595"/>
      <c r="C47" s="596"/>
      <c r="D47" s="584" t="str">
        <f>D33</f>
        <v>$ / tonne</v>
      </c>
      <c r="E47" s="584"/>
      <c r="F47" s="584"/>
      <c r="G47" s="103" t="str">
        <f>IF(G45=0,"-",G46/G45)</f>
        <v>-</v>
      </c>
      <c r="H47" s="103" t="str">
        <f>IF(H45=0,"-",H46/H45)</f>
        <v>-</v>
      </c>
      <c r="I47" s="103" t="str">
        <f>IF(I45=0,"-",I46/I45)</f>
        <v>-</v>
      </c>
      <c r="J47" s="103" t="str">
        <f>IF(J45=0,"-",J46/J45)</f>
        <v>-</v>
      </c>
      <c r="K47" s="103" t="str">
        <f>IF(K45=0,"-",K46/K45)</f>
        <v>-</v>
      </c>
      <c r="L47" s="88"/>
      <c r="M47" s="62"/>
      <c r="O47" s="45"/>
      <c r="P47" s="49"/>
    </row>
    <row r="48" spans="1:16" x14ac:dyDescent="0.3">
      <c r="A48" s="7"/>
      <c r="B48" s="593" t="str">
        <f>IF(Intro!$G$21="English",O48,P48)</f>
        <v>Seconds</v>
      </c>
      <c r="C48" s="594"/>
      <c r="D48" s="594"/>
      <c r="E48" s="594"/>
      <c r="F48" s="594"/>
      <c r="G48" s="594"/>
      <c r="H48" s="594"/>
      <c r="I48" s="594"/>
      <c r="J48" s="594"/>
      <c r="K48" s="594"/>
      <c r="L48" s="88"/>
      <c r="M48" s="62"/>
      <c r="O48" s="228" t="s">
        <v>394</v>
      </c>
      <c r="P48" s="211" t="s">
        <v>427</v>
      </c>
    </row>
    <row r="49" spans="1:16" x14ac:dyDescent="0.3">
      <c r="A49" s="7"/>
      <c r="B49" s="554" t="str">
        <f>IF(Intro!$G$21="English",O49,P49)</f>
        <v>Sales to distributors - service centres in Canada</v>
      </c>
      <c r="C49" s="478"/>
      <c r="D49" s="583" t="str">
        <f>D42</f>
        <v>tonnes</v>
      </c>
      <c r="E49" s="583"/>
      <c r="F49" s="583"/>
      <c r="G49" s="153"/>
      <c r="H49" s="153"/>
      <c r="I49" s="153"/>
      <c r="J49" s="153"/>
      <c r="K49" s="153"/>
      <c r="L49" s="88"/>
      <c r="M49" s="62"/>
      <c r="O49" s="49" t="str">
        <f>"Sales to "&amp;Variables!$B$26&amp;" in Canada"</f>
        <v>Sales to distributors - service centres in Canada</v>
      </c>
      <c r="P49" s="49" t="str">
        <f>"Ventes aux "&amp;Variables!$C$26&amp;" au Canada"</f>
        <v>Ventes aux distributeurs - centres de service au Canada</v>
      </c>
    </row>
    <row r="50" spans="1:16" x14ac:dyDescent="0.3">
      <c r="A50" s="7"/>
      <c r="B50" s="554"/>
      <c r="C50" s="478"/>
      <c r="D50" s="583" t="str">
        <f>IF(Intro!$G$21="English",O50,P50)</f>
        <v>net delivered selling value (CAD)</v>
      </c>
      <c r="E50" s="583"/>
      <c r="F50" s="583"/>
      <c r="G50" s="153"/>
      <c r="H50" s="153"/>
      <c r="I50" s="153"/>
      <c r="J50" s="153"/>
      <c r="K50" s="153"/>
      <c r="L50" s="88"/>
      <c r="M50" s="62"/>
      <c r="O50" s="86" t="s">
        <v>320</v>
      </c>
      <c r="P50" s="62" t="s">
        <v>299</v>
      </c>
    </row>
    <row r="51" spans="1:16" ht="15" thickBot="1" x14ac:dyDescent="0.35">
      <c r="A51" s="7"/>
      <c r="B51" s="595"/>
      <c r="C51" s="596"/>
      <c r="D51" s="584" t="str">
        <f>D47</f>
        <v>$ / tonne</v>
      </c>
      <c r="E51" s="584"/>
      <c r="F51" s="584"/>
      <c r="G51" s="103" t="str">
        <f>IF(G49=0,"-",G50/G49)</f>
        <v>-</v>
      </c>
      <c r="H51" s="103" t="str">
        <f>IF(H49=0,"-",H50/H49)</f>
        <v>-</v>
      </c>
      <c r="I51" s="103" t="str">
        <f>IF(I49=0,"-",I50/I49)</f>
        <v>-</v>
      </c>
      <c r="J51" s="103" t="str">
        <f>IF(J49=0,"-",J50/J49)</f>
        <v>-</v>
      </c>
      <c r="K51" s="103" t="str">
        <f>IF(K49=0,"-",K50/K49)</f>
        <v>-</v>
      </c>
      <c r="L51" s="88"/>
      <c r="M51" s="62"/>
      <c r="O51" s="45"/>
      <c r="P51" s="49"/>
    </row>
    <row r="52" spans="1:16" x14ac:dyDescent="0.3">
      <c r="A52" s="7"/>
      <c r="B52" s="602" t="str">
        <f>IF(Intro!$G$21="English",O52,P52)</f>
        <v>Sales to end users in Canada</v>
      </c>
      <c r="C52" s="603"/>
      <c r="D52" s="585" t="str">
        <f>D49</f>
        <v>tonnes</v>
      </c>
      <c r="E52" s="585"/>
      <c r="F52" s="585"/>
      <c r="G52" s="154"/>
      <c r="H52" s="154"/>
      <c r="I52" s="154"/>
      <c r="J52" s="154"/>
      <c r="K52" s="154"/>
      <c r="L52" s="88"/>
      <c r="M52" s="62"/>
      <c r="O52" s="49" t="str">
        <f>"Sales to "&amp;Variables!$B$27&amp;" in Canada"</f>
        <v>Sales to end users in Canada</v>
      </c>
      <c r="P52" s="49" t="str">
        <f>"Ventes aux "&amp;Variables!$C$27&amp;" au Canada"</f>
        <v>Ventes aux utilisateurs finals au Canada</v>
      </c>
    </row>
    <row r="53" spans="1:16" x14ac:dyDescent="0.3">
      <c r="A53" s="7"/>
      <c r="B53" s="554"/>
      <c r="C53" s="478"/>
      <c r="D53" s="583" t="str">
        <f>D50</f>
        <v>net delivered selling value (CAD)</v>
      </c>
      <c r="E53" s="583"/>
      <c r="F53" s="583"/>
      <c r="G53" s="153"/>
      <c r="H53" s="153"/>
      <c r="I53" s="153"/>
      <c r="J53" s="153"/>
      <c r="K53" s="153"/>
      <c r="L53" s="88"/>
      <c r="M53" s="62"/>
      <c r="O53" s="45"/>
      <c r="P53" s="49"/>
    </row>
    <row r="54" spans="1:16" ht="15" thickBot="1" x14ac:dyDescent="0.35">
      <c r="A54" s="7"/>
      <c r="B54" s="595"/>
      <c r="C54" s="596"/>
      <c r="D54" s="584" t="str">
        <f>D47</f>
        <v>$ / tonne</v>
      </c>
      <c r="E54" s="584"/>
      <c r="F54" s="584"/>
      <c r="G54" s="103" t="str">
        <f>IF(G52=0,"-",G53/G52)</f>
        <v>-</v>
      </c>
      <c r="H54" s="103" t="str">
        <f>IF(H52=0,"-",H53/H52)</f>
        <v>-</v>
      </c>
      <c r="I54" s="103" t="str">
        <f>IF(I52=0,"-",I53/I52)</f>
        <v>-</v>
      </c>
      <c r="J54" s="103" t="str">
        <f>IF(J52=0,"-",J53/J52)</f>
        <v>-</v>
      </c>
      <c r="K54" s="103" t="str">
        <f>IF(K52=0,"-",K53/K52)</f>
        <v>-</v>
      </c>
      <c r="L54" s="88"/>
      <c r="M54" s="62"/>
      <c r="O54" s="45"/>
      <c r="P54" s="49"/>
    </row>
    <row r="55" spans="1:16" x14ac:dyDescent="0.3">
      <c r="A55" s="7"/>
      <c r="B55" s="593" t="str">
        <f>IF(Intro!$G$21="English",O55,P55)</f>
        <v>Total Sales of Discrete Plate Imports in Canada</v>
      </c>
      <c r="C55" s="594"/>
      <c r="D55" s="594"/>
      <c r="E55" s="594"/>
      <c r="F55" s="594"/>
      <c r="G55" s="594"/>
      <c r="H55" s="594"/>
      <c r="I55" s="594"/>
      <c r="J55" s="594"/>
      <c r="K55" s="594"/>
      <c r="L55" s="88"/>
      <c r="M55" s="62"/>
      <c r="O55" s="228" t="s">
        <v>395</v>
      </c>
      <c r="P55" s="211" t="s">
        <v>396</v>
      </c>
    </row>
    <row r="56" spans="1:16" x14ac:dyDescent="0.3">
      <c r="A56" s="7"/>
      <c r="B56" s="474" t="str">
        <f>IF(Intro!$G$21="English",O56,P56)</f>
        <v>Total sales of imports in Canada</v>
      </c>
      <c r="C56" s="475"/>
      <c r="D56" s="597" t="str">
        <f>D31</f>
        <v>tonnes</v>
      </c>
      <c r="E56" s="597"/>
      <c r="F56" s="597"/>
      <c r="G56" s="155">
        <f>G42+G45+G49+G52</f>
        <v>0</v>
      </c>
      <c r="H56" s="155">
        <f t="shared" ref="H56:K56" si="2">H42+H45+H49+H52</f>
        <v>0</v>
      </c>
      <c r="I56" s="155">
        <f t="shared" si="2"/>
        <v>0</v>
      </c>
      <c r="J56" s="155">
        <f t="shared" si="2"/>
        <v>0</v>
      </c>
      <c r="K56" s="155">
        <f t="shared" si="2"/>
        <v>0</v>
      </c>
      <c r="L56" s="120"/>
      <c r="M56" s="62"/>
      <c r="O56" s="72" t="s">
        <v>267</v>
      </c>
      <c r="P56" s="72" t="s">
        <v>268</v>
      </c>
    </row>
    <row r="57" spans="1:16" x14ac:dyDescent="0.3">
      <c r="A57" s="7"/>
      <c r="B57" s="472"/>
      <c r="C57" s="473"/>
      <c r="D57" s="598" t="str">
        <f>D46</f>
        <v>net delivered selling value (CAD)</v>
      </c>
      <c r="E57" s="598"/>
      <c r="F57" s="598"/>
      <c r="G57" s="156">
        <f>G43+G46+G50+G53</f>
        <v>0</v>
      </c>
      <c r="H57" s="156">
        <f t="shared" ref="H57:K57" si="3">H43+H46+H50+H53</f>
        <v>0</v>
      </c>
      <c r="I57" s="156">
        <f t="shared" si="3"/>
        <v>0</v>
      </c>
      <c r="J57" s="156">
        <f t="shared" si="3"/>
        <v>0</v>
      </c>
      <c r="K57" s="156">
        <f t="shared" si="3"/>
        <v>0</v>
      </c>
      <c r="L57" s="120"/>
      <c r="M57" s="62"/>
    </row>
    <row r="58" spans="1:16" x14ac:dyDescent="0.3">
      <c r="A58" s="7"/>
      <c r="B58" s="472"/>
      <c r="C58" s="473"/>
      <c r="D58" s="599" t="str">
        <f>D33</f>
        <v>$ / tonne</v>
      </c>
      <c r="E58" s="599"/>
      <c r="F58" s="599"/>
      <c r="G58" s="102" t="str">
        <f>IF(G56=0,"-",G57/G56)</f>
        <v>-</v>
      </c>
      <c r="H58" s="102" t="str">
        <f t="shared" ref="H58:K58" si="4">IF(H56=0,"-",H57/H56)</f>
        <v>-</v>
      </c>
      <c r="I58" s="102" t="str">
        <f t="shared" si="4"/>
        <v>-</v>
      </c>
      <c r="J58" s="102" t="str">
        <f t="shared" si="4"/>
        <v>-</v>
      </c>
      <c r="K58" s="102" t="str">
        <f t="shared" si="4"/>
        <v>-</v>
      </c>
      <c r="L58" s="120"/>
      <c r="M58" s="62"/>
    </row>
    <row r="59" spans="1:16" s="9" customFormat="1" x14ac:dyDescent="0.3">
      <c r="A59" s="89"/>
      <c r="B59" s="229"/>
      <c r="C59" s="230"/>
      <c r="D59" s="231"/>
      <c r="E59" s="231"/>
      <c r="F59" s="232"/>
      <c r="G59" s="232"/>
      <c r="H59" s="232"/>
      <c r="I59" s="232"/>
      <c r="J59" s="232"/>
      <c r="K59" s="233"/>
      <c r="L59" s="234"/>
    </row>
    <row r="60" spans="1:16" s="9" customFormat="1" x14ac:dyDescent="0.3">
      <c r="A60" s="89"/>
      <c r="B60" s="218"/>
      <c r="C60" s="1"/>
      <c r="D60" s="1"/>
      <c r="E60" s="28"/>
      <c r="F60" s="62"/>
      <c r="G60" s="580">
        <f>Variables!$B$6</f>
        <v>2023</v>
      </c>
      <c r="H60" s="580">
        <f>G60+1</f>
        <v>2024</v>
      </c>
      <c r="I60" s="580">
        <f>H60+1</f>
        <v>2025</v>
      </c>
      <c r="J60" s="580" t="str">
        <f>IF(Intro!$G$21="English",Variables!B9,Variables!C9)</f>
        <v>Jan-Mar 2025</v>
      </c>
      <c r="K60" s="580" t="str">
        <f>IF(Intro!$G$21="English",Variables!B10,Variables!C10)</f>
        <v>Jan-Mar 2026</v>
      </c>
      <c r="L60" s="234"/>
    </row>
    <row r="61" spans="1:16" s="9" customFormat="1" x14ac:dyDescent="0.3">
      <c r="A61" s="89"/>
      <c r="B61" s="218"/>
      <c r="C61" s="1"/>
      <c r="D61" s="1"/>
      <c r="E61" s="28"/>
      <c r="F61" s="62"/>
      <c r="G61" s="581"/>
      <c r="H61" s="582"/>
      <c r="I61" s="582"/>
      <c r="J61" s="582"/>
      <c r="K61" s="582"/>
      <c r="L61" s="234"/>
    </row>
    <row r="62" spans="1:16" s="9" customFormat="1" x14ac:dyDescent="0.3">
      <c r="A62" s="89"/>
      <c r="B62" s="600" t="str">
        <f>IF(Intro!$G$21="English",O62,P62)</f>
        <v>CUT-TO-LENGTH PLATE FROM COIL</v>
      </c>
      <c r="C62" s="601"/>
      <c r="D62" s="601"/>
      <c r="E62" s="601"/>
      <c r="F62" s="601"/>
      <c r="G62" s="601"/>
      <c r="H62" s="601"/>
      <c r="I62" s="601"/>
      <c r="J62" s="601"/>
      <c r="K62" s="601"/>
      <c r="L62" s="234"/>
      <c r="O62" s="19" t="s">
        <v>397</v>
      </c>
      <c r="P62" s="62" t="s">
        <v>398</v>
      </c>
    </row>
    <row r="63" spans="1:16" s="9" customFormat="1" x14ac:dyDescent="0.3">
      <c r="A63" s="89"/>
      <c r="B63" s="604" t="str">
        <f>IF(Intro!$G$21="English",O63,P63)</f>
        <v>Imports in Canada</v>
      </c>
      <c r="C63" s="605"/>
      <c r="D63" s="605"/>
      <c r="E63" s="605"/>
      <c r="F63" s="605"/>
      <c r="G63" s="605"/>
      <c r="H63" s="605"/>
      <c r="I63" s="605"/>
      <c r="J63" s="605"/>
      <c r="K63" s="605"/>
      <c r="L63" s="234"/>
      <c r="O63" s="25" t="s">
        <v>171</v>
      </c>
      <c r="P63" s="211" t="s">
        <v>195</v>
      </c>
    </row>
    <row r="64" spans="1:16" s="9" customFormat="1" x14ac:dyDescent="0.3">
      <c r="A64" s="89"/>
      <c r="B64" s="586" t="str">
        <f>IF(Intro!$G$21="English",O64,P64)</f>
        <v>Primes</v>
      </c>
      <c r="C64" s="494"/>
      <c r="D64" s="583" t="str">
        <f>D56</f>
        <v>tonnes</v>
      </c>
      <c r="E64" s="583"/>
      <c r="F64" s="583"/>
      <c r="G64" s="153"/>
      <c r="H64" s="153"/>
      <c r="I64" s="153"/>
      <c r="J64" s="153"/>
      <c r="K64" s="153"/>
      <c r="L64" s="234"/>
      <c r="O64" s="228" t="s">
        <v>413</v>
      </c>
      <c r="P64" s="211" t="s">
        <v>414</v>
      </c>
    </row>
    <row r="65" spans="1:16" s="9" customFormat="1" x14ac:dyDescent="0.3">
      <c r="A65" s="89"/>
      <c r="B65" s="586"/>
      <c r="C65" s="494"/>
      <c r="D65" s="583" t="str">
        <f>IF(Intro!$G$21="English",O65,P65)</f>
        <v>net delivered purchase value (CAD)</v>
      </c>
      <c r="E65" s="583"/>
      <c r="F65" s="583"/>
      <c r="G65" s="153"/>
      <c r="H65" s="153"/>
      <c r="I65" s="153"/>
      <c r="J65" s="153"/>
      <c r="K65" s="153"/>
      <c r="L65" s="234"/>
      <c r="O65" s="86" t="s">
        <v>256</v>
      </c>
      <c r="P65" s="62" t="s">
        <v>257</v>
      </c>
    </row>
    <row r="66" spans="1:16" s="9" customFormat="1" x14ac:dyDescent="0.3">
      <c r="A66" s="89"/>
      <c r="B66" s="586"/>
      <c r="C66" s="494"/>
      <c r="D66" s="583" t="str">
        <f>IF(Intro!$G$21="English","$ / "&amp;Variables!B24,"$ / "&amp;Variables!C24)</f>
        <v>$ / tonne</v>
      </c>
      <c r="E66" s="583"/>
      <c r="F66" s="583"/>
      <c r="G66" s="102" t="str">
        <f>IF(G64=0,"-",G65/G64)</f>
        <v>-</v>
      </c>
      <c r="H66" s="102" t="str">
        <f>IF(H64=0,"-",H65/H64)</f>
        <v>-</v>
      </c>
      <c r="I66" s="102" t="str">
        <f>IF(I64=0,"-",I65/I64)</f>
        <v>-</v>
      </c>
      <c r="J66" s="102" t="str">
        <f>IF(J64=0,"-",J65/J64)</f>
        <v>-</v>
      </c>
      <c r="K66" s="102" t="str">
        <f>IF(K64=0,"-",K65/K64)</f>
        <v>-</v>
      </c>
      <c r="L66" s="234"/>
    </row>
    <row r="67" spans="1:16" s="9" customFormat="1" x14ac:dyDescent="0.3">
      <c r="A67" s="89"/>
      <c r="B67" s="586" t="str">
        <f>IF(Intro!$G$21="English",O67,P67)</f>
        <v>Seconds</v>
      </c>
      <c r="C67" s="494"/>
      <c r="D67" s="583" t="str">
        <f>D64</f>
        <v>tonnes</v>
      </c>
      <c r="E67" s="583"/>
      <c r="F67" s="583"/>
      <c r="G67" s="153"/>
      <c r="H67" s="153"/>
      <c r="I67" s="153"/>
      <c r="J67" s="153"/>
      <c r="K67" s="153"/>
      <c r="L67" s="234"/>
      <c r="O67" s="228" t="s">
        <v>394</v>
      </c>
      <c r="P67" s="211" t="s">
        <v>427</v>
      </c>
    </row>
    <row r="68" spans="1:16" s="9" customFormat="1" x14ac:dyDescent="0.3">
      <c r="A68" s="89"/>
      <c r="B68" s="586"/>
      <c r="C68" s="494"/>
      <c r="D68" s="583" t="str">
        <f>IF(Intro!$G$21="English",O68,P68)</f>
        <v>net delivered purchase value (CAD)</v>
      </c>
      <c r="E68" s="583"/>
      <c r="F68" s="583"/>
      <c r="G68" s="153"/>
      <c r="H68" s="153"/>
      <c r="I68" s="153"/>
      <c r="J68" s="153"/>
      <c r="K68" s="153"/>
      <c r="L68" s="234"/>
      <c r="O68" s="86" t="s">
        <v>256</v>
      </c>
      <c r="P68" s="62" t="s">
        <v>257</v>
      </c>
    </row>
    <row r="69" spans="1:16" s="9" customFormat="1" x14ac:dyDescent="0.3">
      <c r="A69" s="89"/>
      <c r="B69" s="606"/>
      <c r="C69" s="607"/>
      <c r="D69" s="608" t="str">
        <f>IF(Intro!$G$21="English","$ / "&amp;Variables!B24,"$ / "&amp;Variables!C24)</f>
        <v>$ / tonne</v>
      </c>
      <c r="E69" s="608"/>
      <c r="F69" s="608"/>
      <c r="G69" s="227" t="str">
        <f>IF(G67=0,"-",G68/G67)</f>
        <v>-</v>
      </c>
      <c r="H69" s="227" t="str">
        <f>IF(H67=0,"-",H68/H67)</f>
        <v>-</v>
      </c>
      <c r="I69" s="227" t="str">
        <f>IF(I67=0,"-",I68/I67)</f>
        <v>-</v>
      </c>
      <c r="J69" s="227" t="str">
        <f>IF(J67=0,"-",J68/J67)</f>
        <v>-</v>
      </c>
      <c r="K69" s="227" t="str">
        <f>IF(K67=0,"-",K68/K67)</f>
        <v>-</v>
      </c>
      <c r="L69" s="234"/>
    </row>
    <row r="70" spans="1:16" s="9" customFormat="1" x14ac:dyDescent="0.3">
      <c r="A70" s="89"/>
      <c r="B70" s="609" t="str">
        <f>IF(Intro!$G$21="English",O70,P70)</f>
        <v>Total imports</v>
      </c>
      <c r="C70" s="610"/>
      <c r="D70" s="611" t="str">
        <f>D67</f>
        <v>tonnes</v>
      </c>
      <c r="E70" s="611"/>
      <c r="F70" s="611"/>
      <c r="G70" s="155">
        <f>G64+G67</f>
        <v>0</v>
      </c>
      <c r="H70" s="155">
        <f t="shared" ref="H70:K70" si="5">H64+H67</f>
        <v>0</v>
      </c>
      <c r="I70" s="155">
        <f t="shared" si="5"/>
        <v>0</v>
      </c>
      <c r="J70" s="155">
        <f t="shared" si="5"/>
        <v>0</v>
      </c>
      <c r="K70" s="155">
        <f t="shared" si="5"/>
        <v>0</v>
      </c>
      <c r="L70" s="234"/>
      <c r="O70" s="72" t="s">
        <v>415</v>
      </c>
      <c r="P70" s="72" t="s">
        <v>416</v>
      </c>
    </row>
    <row r="71" spans="1:16" s="9" customFormat="1" x14ac:dyDescent="0.3">
      <c r="A71" s="89"/>
      <c r="B71" s="586"/>
      <c r="C71" s="494"/>
      <c r="D71" s="583" t="str">
        <f>IF(Intro!$G$21="English",O71,P71)</f>
        <v>net delivered purchase value (CAD)</v>
      </c>
      <c r="E71" s="583"/>
      <c r="F71" s="583"/>
      <c r="G71" s="156">
        <f>G65+G68</f>
        <v>0</v>
      </c>
      <c r="H71" s="156">
        <f t="shared" ref="H71:K71" si="6">H65+H68</f>
        <v>0</v>
      </c>
      <c r="I71" s="156">
        <f t="shared" si="6"/>
        <v>0</v>
      </c>
      <c r="J71" s="156">
        <f t="shared" si="6"/>
        <v>0</v>
      </c>
      <c r="K71" s="156">
        <f t="shared" si="6"/>
        <v>0</v>
      </c>
      <c r="L71" s="234"/>
      <c r="O71" s="86" t="s">
        <v>256</v>
      </c>
      <c r="P71" s="62" t="s">
        <v>257</v>
      </c>
    </row>
    <row r="72" spans="1:16" s="9" customFormat="1" x14ac:dyDescent="0.3">
      <c r="A72" s="89"/>
      <c r="B72" s="586"/>
      <c r="C72" s="494"/>
      <c r="D72" s="583" t="str">
        <f>IF(Intro!$G$21="English","$ / "&amp;Variables!B24,"$ / "&amp;Variables!C24)</f>
        <v>$ / tonne</v>
      </c>
      <c r="E72" s="583"/>
      <c r="F72" s="583"/>
      <c r="G72" s="102" t="str">
        <f>IF(G70=0,"-",G71/G70)</f>
        <v>-</v>
      </c>
      <c r="H72" s="102" t="str">
        <f>IF(H70=0,"-",H71/H70)</f>
        <v>-</v>
      </c>
      <c r="I72" s="102" t="str">
        <f>IF(I70=0,"-",I71/I70)</f>
        <v>-</v>
      </c>
      <c r="J72" s="102" t="str">
        <f>IF(J70=0,"-",J71/J70)</f>
        <v>-</v>
      </c>
      <c r="K72" s="102" t="str">
        <f>IF(K70=0,"-",K71/K70)</f>
        <v>-</v>
      </c>
      <c r="L72" s="234"/>
    </row>
    <row r="73" spans="1:16" s="9" customFormat="1" x14ac:dyDescent="0.3">
      <c r="A73" s="89"/>
      <c r="B73" s="604" t="str">
        <f>IF(Intro!$G$21="English",O73,P73)</f>
        <v>Sales of Imports in Canada</v>
      </c>
      <c r="C73" s="605"/>
      <c r="D73" s="605"/>
      <c r="E73" s="605"/>
      <c r="F73" s="605"/>
      <c r="G73" s="605"/>
      <c r="H73" s="605"/>
      <c r="I73" s="605"/>
      <c r="J73" s="605"/>
      <c r="K73" s="605"/>
      <c r="L73" s="234"/>
      <c r="O73" s="228" t="s">
        <v>392</v>
      </c>
      <c r="P73" s="211" t="s">
        <v>393</v>
      </c>
    </row>
    <row r="74" spans="1:16" s="9" customFormat="1" x14ac:dyDescent="0.3">
      <c r="A74" s="89"/>
      <c r="B74" s="593" t="str">
        <f>IF(Intro!$G$21="English",O74,P74)</f>
        <v>Primes</v>
      </c>
      <c r="C74" s="594"/>
      <c r="D74" s="594"/>
      <c r="E74" s="594"/>
      <c r="F74" s="594"/>
      <c r="G74" s="594"/>
      <c r="H74" s="594"/>
      <c r="I74" s="594"/>
      <c r="J74" s="594"/>
      <c r="K74" s="594"/>
      <c r="L74" s="234"/>
      <c r="O74" s="228" t="s">
        <v>413</v>
      </c>
      <c r="P74" s="211" t="s">
        <v>414</v>
      </c>
    </row>
    <row r="75" spans="1:16" s="9" customFormat="1" x14ac:dyDescent="0.3">
      <c r="A75" s="89"/>
      <c r="B75" s="554" t="str">
        <f>IF(Intro!$G$21="English",O75,P75)</f>
        <v>Sales to distributors - service centres in Canada</v>
      </c>
      <c r="C75" s="478"/>
      <c r="D75" s="583" t="str">
        <f>D64</f>
        <v>tonnes</v>
      </c>
      <c r="E75" s="583"/>
      <c r="F75" s="583"/>
      <c r="G75" s="153"/>
      <c r="H75" s="153"/>
      <c r="I75" s="153"/>
      <c r="J75" s="153"/>
      <c r="K75" s="153"/>
      <c r="L75" s="234"/>
      <c r="O75" s="49" t="str">
        <f>"Sales to "&amp;Variables!$B$26&amp;" in Canada"</f>
        <v>Sales to distributors - service centres in Canada</v>
      </c>
      <c r="P75" s="49" t="str">
        <f>"Ventes aux "&amp;Variables!$C$26&amp;" au Canada"</f>
        <v>Ventes aux distributeurs - centres de service au Canada</v>
      </c>
    </row>
    <row r="76" spans="1:16" s="9" customFormat="1" x14ac:dyDescent="0.3">
      <c r="A76" s="89"/>
      <c r="B76" s="554"/>
      <c r="C76" s="478"/>
      <c r="D76" s="583" t="str">
        <f>IF(Intro!$G$21="English",O76,P76)</f>
        <v>net delivered selling value (CAD)</v>
      </c>
      <c r="E76" s="583"/>
      <c r="F76" s="583"/>
      <c r="G76" s="153"/>
      <c r="H76" s="153"/>
      <c r="I76" s="153"/>
      <c r="J76" s="153"/>
      <c r="K76" s="153"/>
      <c r="L76" s="234"/>
      <c r="O76" s="86" t="s">
        <v>320</v>
      </c>
      <c r="P76" s="62" t="s">
        <v>299</v>
      </c>
    </row>
    <row r="77" spans="1:16" s="9" customFormat="1" ht="15" thickBot="1" x14ac:dyDescent="0.35">
      <c r="A77" s="89"/>
      <c r="B77" s="595"/>
      <c r="C77" s="596"/>
      <c r="D77" s="584" t="str">
        <f>D66</f>
        <v>$ / tonne</v>
      </c>
      <c r="E77" s="584"/>
      <c r="F77" s="584"/>
      <c r="G77" s="103" t="str">
        <f>IF(G75=0,"-",G76/G75)</f>
        <v>-</v>
      </c>
      <c r="H77" s="103" t="str">
        <f>IF(H75=0,"-",H76/H75)</f>
        <v>-</v>
      </c>
      <c r="I77" s="103" t="str">
        <f>IF(I75=0,"-",I76/I75)</f>
        <v>-</v>
      </c>
      <c r="J77" s="103" t="str">
        <f>IF(J75=0,"-",J76/J75)</f>
        <v>-</v>
      </c>
      <c r="K77" s="103" t="str">
        <f>IF(K75=0,"-",K76/K75)</f>
        <v>-</v>
      </c>
      <c r="L77" s="234"/>
    </row>
    <row r="78" spans="1:16" s="9" customFormat="1" x14ac:dyDescent="0.3">
      <c r="A78" s="89"/>
      <c r="B78" s="602" t="str">
        <f>IF(Intro!$G$21="English",O78,P78)</f>
        <v>Sales to end users in Canada</v>
      </c>
      <c r="C78" s="603"/>
      <c r="D78" s="585" t="str">
        <f>D64</f>
        <v>tonnes</v>
      </c>
      <c r="E78" s="585"/>
      <c r="F78" s="585"/>
      <c r="G78" s="154"/>
      <c r="H78" s="154"/>
      <c r="I78" s="154"/>
      <c r="J78" s="154"/>
      <c r="K78" s="154"/>
      <c r="L78" s="234"/>
      <c r="O78" s="49" t="str">
        <f>"Sales to "&amp;Variables!$B$27&amp;" in Canada"</f>
        <v>Sales to end users in Canada</v>
      </c>
      <c r="P78" s="49" t="str">
        <f>"Ventes aux "&amp;Variables!$C$27&amp;" au Canada"</f>
        <v>Ventes aux utilisateurs finals au Canada</v>
      </c>
    </row>
    <row r="79" spans="1:16" s="9" customFormat="1" x14ac:dyDescent="0.3">
      <c r="A79" s="89"/>
      <c r="B79" s="554"/>
      <c r="C79" s="478"/>
      <c r="D79" s="583" t="str">
        <f>D76</f>
        <v>net delivered selling value (CAD)</v>
      </c>
      <c r="E79" s="583"/>
      <c r="F79" s="583"/>
      <c r="G79" s="153"/>
      <c r="H79" s="153"/>
      <c r="I79" s="153"/>
      <c r="J79" s="153"/>
      <c r="K79" s="153"/>
      <c r="L79" s="234"/>
    </row>
    <row r="80" spans="1:16" s="9" customFormat="1" ht="15" thickBot="1" x14ac:dyDescent="0.35">
      <c r="A80" s="89"/>
      <c r="B80" s="595"/>
      <c r="C80" s="596"/>
      <c r="D80" s="584" t="str">
        <f>D66</f>
        <v>$ / tonne</v>
      </c>
      <c r="E80" s="584"/>
      <c r="F80" s="584"/>
      <c r="G80" s="103" t="str">
        <f>IF(G78=0,"-",G79/G78)</f>
        <v>-</v>
      </c>
      <c r="H80" s="103" t="str">
        <f>IF(H78=0,"-",H79/H78)</f>
        <v>-</v>
      </c>
      <c r="I80" s="103" t="str">
        <f>IF(I78=0,"-",I79/I78)</f>
        <v>-</v>
      </c>
      <c r="J80" s="103" t="str">
        <f>IF(J78=0,"-",J79/J78)</f>
        <v>-</v>
      </c>
      <c r="K80" s="103" t="str">
        <f>IF(K78=0,"-",K79/K78)</f>
        <v>-</v>
      </c>
      <c r="L80" s="234"/>
    </row>
    <row r="81" spans="1:22" s="9" customFormat="1" x14ac:dyDescent="0.3">
      <c r="A81" s="89"/>
      <c r="B81" s="593" t="str">
        <f>IF(Intro!$G$21="English",O81,P81)</f>
        <v>Seconds</v>
      </c>
      <c r="C81" s="594"/>
      <c r="D81" s="594"/>
      <c r="E81" s="594"/>
      <c r="F81" s="594"/>
      <c r="G81" s="594"/>
      <c r="H81" s="594"/>
      <c r="I81" s="594"/>
      <c r="J81" s="594"/>
      <c r="K81" s="594"/>
      <c r="L81" s="234"/>
      <c r="O81" s="228" t="s">
        <v>394</v>
      </c>
      <c r="P81" s="211" t="s">
        <v>427</v>
      </c>
    </row>
    <row r="82" spans="1:22" s="9" customFormat="1" x14ac:dyDescent="0.3">
      <c r="A82" s="89"/>
      <c r="B82" s="554" t="str">
        <f>IF(Intro!$G$21="English",O82,P82)</f>
        <v>Sales to distributors - service centres in Canada</v>
      </c>
      <c r="C82" s="478"/>
      <c r="D82" s="583" t="str">
        <f>D75</f>
        <v>tonnes</v>
      </c>
      <c r="E82" s="583"/>
      <c r="F82" s="583"/>
      <c r="G82" s="153"/>
      <c r="H82" s="153"/>
      <c r="I82" s="153"/>
      <c r="J82" s="153"/>
      <c r="K82" s="153"/>
      <c r="L82" s="234"/>
      <c r="O82" s="49" t="str">
        <f>"Sales to "&amp;Variables!$B$26&amp;" in Canada"</f>
        <v>Sales to distributors - service centres in Canada</v>
      </c>
      <c r="P82" s="49" t="str">
        <f>"Ventes aux "&amp;Variables!$C$26&amp;" au Canada"</f>
        <v>Ventes aux distributeurs - centres de service au Canada</v>
      </c>
    </row>
    <row r="83" spans="1:22" s="9" customFormat="1" x14ac:dyDescent="0.3">
      <c r="A83" s="89"/>
      <c r="B83" s="554"/>
      <c r="C83" s="478"/>
      <c r="D83" s="583" t="str">
        <f>IF(Intro!$G$21="English",O83,P83)</f>
        <v>net delivered selling value (CAD)</v>
      </c>
      <c r="E83" s="583"/>
      <c r="F83" s="583"/>
      <c r="G83" s="153"/>
      <c r="H83" s="153"/>
      <c r="I83" s="153"/>
      <c r="J83" s="153"/>
      <c r="K83" s="153"/>
      <c r="L83" s="234"/>
      <c r="O83" s="86" t="s">
        <v>320</v>
      </c>
      <c r="P83" s="62" t="s">
        <v>299</v>
      </c>
    </row>
    <row r="84" spans="1:22" s="9" customFormat="1" ht="15" thickBot="1" x14ac:dyDescent="0.35">
      <c r="A84" s="89"/>
      <c r="B84" s="595"/>
      <c r="C84" s="596"/>
      <c r="D84" s="584" t="str">
        <f>D80</f>
        <v>$ / tonne</v>
      </c>
      <c r="E84" s="584"/>
      <c r="F84" s="584"/>
      <c r="G84" s="103" t="str">
        <f>IF(G82=0,"-",G83/G82)</f>
        <v>-</v>
      </c>
      <c r="H84" s="103" t="str">
        <f>IF(H82=0,"-",H83/H82)</f>
        <v>-</v>
      </c>
      <c r="I84" s="103" t="str">
        <f>IF(I82=0,"-",I83/I82)</f>
        <v>-</v>
      </c>
      <c r="J84" s="103" t="str">
        <f>IF(J82=0,"-",J83/J82)</f>
        <v>-</v>
      </c>
      <c r="K84" s="103" t="str">
        <f>IF(K82=0,"-",K83/K82)</f>
        <v>-</v>
      </c>
      <c r="L84" s="234"/>
    </row>
    <row r="85" spans="1:22" s="9" customFormat="1" x14ac:dyDescent="0.3">
      <c r="A85" s="89"/>
      <c r="B85" s="602" t="str">
        <f>IF(Intro!$G$21="English",O85,P85)</f>
        <v>Sales to end users in Canada</v>
      </c>
      <c r="C85" s="603"/>
      <c r="D85" s="585" t="str">
        <f>D82</f>
        <v>tonnes</v>
      </c>
      <c r="E85" s="585"/>
      <c r="F85" s="585"/>
      <c r="G85" s="154"/>
      <c r="H85" s="154"/>
      <c r="I85" s="154"/>
      <c r="J85" s="154"/>
      <c r="K85" s="154"/>
      <c r="L85" s="234"/>
      <c r="O85" s="49" t="str">
        <f>"Sales to "&amp;Variables!$B$27&amp;" in Canada"</f>
        <v>Sales to end users in Canada</v>
      </c>
      <c r="P85" s="49" t="str">
        <f>"Ventes aux "&amp;Variables!$C$27&amp;" au Canada"</f>
        <v>Ventes aux utilisateurs finals au Canada</v>
      </c>
    </row>
    <row r="86" spans="1:22" s="9" customFormat="1" x14ac:dyDescent="0.3">
      <c r="A86" s="89"/>
      <c r="B86" s="554"/>
      <c r="C86" s="478"/>
      <c r="D86" s="583" t="str">
        <f>D83</f>
        <v>net delivered selling value (CAD)</v>
      </c>
      <c r="E86" s="583"/>
      <c r="F86" s="583"/>
      <c r="G86" s="153"/>
      <c r="H86" s="153"/>
      <c r="I86" s="153"/>
      <c r="J86" s="153"/>
      <c r="K86" s="153"/>
      <c r="L86" s="234"/>
    </row>
    <row r="87" spans="1:22" s="9" customFormat="1" ht="15" thickBot="1" x14ac:dyDescent="0.35">
      <c r="A87" s="89"/>
      <c r="B87" s="595"/>
      <c r="C87" s="596"/>
      <c r="D87" s="584" t="str">
        <f>D80</f>
        <v>$ / tonne</v>
      </c>
      <c r="E87" s="584"/>
      <c r="F87" s="584"/>
      <c r="G87" s="103" t="str">
        <f>IF(G85=0,"-",G86/G85)</f>
        <v>-</v>
      </c>
      <c r="H87" s="103" t="str">
        <f>IF(H85=0,"-",H86/H85)</f>
        <v>-</v>
      </c>
      <c r="I87" s="103" t="str">
        <f>IF(I85=0,"-",I86/I85)</f>
        <v>-</v>
      </c>
      <c r="J87" s="103" t="str">
        <f>IF(J85=0,"-",J86/J85)</f>
        <v>-</v>
      </c>
      <c r="K87" s="103" t="str">
        <f>IF(K85=0,"-",K86/K85)</f>
        <v>-</v>
      </c>
      <c r="L87" s="234"/>
    </row>
    <row r="88" spans="1:22" s="9" customFormat="1" x14ac:dyDescent="0.3">
      <c r="A88" s="89"/>
      <c r="B88" s="593" t="str">
        <f>IF(Intro!$G$21="English",O88,P88)</f>
        <v>Total Sales of Cut-to-length Plate from Coil Imports in Canada</v>
      </c>
      <c r="C88" s="594"/>
      <c r="D88" s="594"/>
      <c r="E88" s="594"/>
      <c r="F88" s="594"/>
      <c r="G88" s="594"/>
      <c r="H88" s="594"/>
      <c r="I88" s="594"/>
      <c r="J88" s="594"/>
      <c r="K88" s="594"/>
      <c r="L88" s="234"/>
      <c r="O88" s="228" t="s">
        <v>426</v>
      </c>
      <c r="P88" s="211" t="s">
        <v>403</v>
      </c>
    </row>
    <row r="89" spans="1:22" s="9" customFormat="1" x14ac:dyDescent="0.3">
      <c r="A89" s="89"/>
      <c r="B89" s="474" t="str">
        <f>IF(Intro!$G$21="English",O89,P89)</f>
        <v>Total sales of imports in Canada</v>
      </c>
      <c r="C89" s="475"/>
      <c r="D89" s="597" t="str">
        <f>D64</f>
        <v>tonnes</v>
      </c>
      <c r="E89" s="597"/>
      <c r="F89" s="597"/>
      <c r="G89" s="155">
        <f>G75+G78+G82+G85</f>
        <v>0</v>
      </c>
      <c r="H89" s="155">
        <f t="shared" ref="H89:K89" si="7">H75+H78+H82+H85</f>
        <v>0</v>
      </c>
      <c r="I89" s="155">
        <f t="shared" si="7"/>
        <v>0</v>
      </c>
      <c r="J89" s="155">
        <f t="shared" si="7"/>
        <v>0</v>
      </c>
      <c r="K89" s="155">
        <f t="shared" si="7"/>
        <v>0</v>
      </c>
      <c r="L89" s="234"/>
      <c r="O89" s="72" t="s">
        <v>267</v>
      </c>
      <c r="P89" s="72" t="s">
        <v>268</v>
      </c>
    </row>
    <row r="90" spans="1:22" s="9" customFormat="1" x14ac:dyDescent="0.3">
      <c r="A90" s="89"/>
      <c r="B90" s="472"/>
      <c r="C90" s="473"/>
      <c r="D90" s="598" t="str">
        <f>D79</f>
        <v>net delivered selling value (CAD)</v>
      </c>
      <c r="E90" s="598"/>
      <c r="F90" s="598"/>
      <c r="G90" s="156">
        <f>G76+G79+G83+G86</f>
        <v>0</v>
      </c>
      <c r="H90" s="156">
        <f t="shared" ref="H90:K90" si="8">H76+H79+H83+H86</f>
        <v>0</v>
      </c>
      <c r="I90" s="156">
        <f t="shared" si="8"/>
        <v>0</v>
      </c>
      <c r="J90" s="156">
        <f t="shared" si="8"/>
        <v>0</v>
      </c>
      <c r="K90" s="156">
        <f t="shared" si="8"/>
        <v>0</v>
      </c>
      <c r="L90" s="234"/>
    </row>
    <row r="91" spans="1:22" s="9" customFormat="1" x14ac:dyDescent="0.3">
      <c r="A91" s="89"/>
      <c r="B91" s="472"/>
      <c r="C91" s="473"/>
      <c r="D91" s="599" t="str">
        <f>D66</f>
        <v>$ / tonne</v>
      </c>
      <c r="E91" s="599"/>
      <c r="F91" s="599"/>
      <c r="G91" s="102" t="str">
        <f>IF(G89=0,"-",G90/G89)</f>
        <v>-</v>
      </c>
      <c r="H91" s="102" t="str">
        <f t="shared" ref="H91:K91" si="9">IF(H89=0,"-",H90/H89)</f>
        <v>-</v>
      </c>
      <c r="I91" s="102" t="str">
        <f t="shared" si="9"/>
        <v>-</v>
      </c>
      <c r="J91" s="102" t="str">
        <f t="shared" si="9"/>
        <v>-</v>
      </c>
      <c r="K91" s="102" t="str">
        <f t="shared" si="9"/>
        <v>-</v>
      </c>
      <c r="L91" s="234"/>
    </row>
    <row r="92" spans="1:22" s="9" customFormat="1" x14ac:dyDescent="0.3">
      <c r="A92" s="89"/>
      <c r="B92" s="229"/>
      <c r="C92" s="230"/>
      <c r="D92" s="231"/>
      <c r="E92" s="231"/>
      <c r="F92" s="232"/>
      <c r="G92" s="232"/>
      <c r="H92" s="232"/>
      <c r="I92" s="232"/>
      <c r="J92" s="232"/>
      <c r="K92" s="233"/>
      <c r="L92" s="234"/>
    </row>
    <row r="93" spans="1:22" x14ac:dyDescent="0.3">
      <c r="A93" s="7"/>
      <c r="B93" s="501" t="s">
        <v>15</v>
      </c>
      <c r="C93" s="502"/>
      <c r="D93" s="502"/>
      <c r="E93" s="502"/>
      <c r="F93" s="502"/>
      <c r="G93" s="502"/>
      <c r="H93" s="502"/>
      <c r="I93" s="502"/>
      <c r="J93" s="502"/>
      <c r="K93" s="502"/>
      <c r="L93" s="503"/>
      <c r="M93" s="62"/>
    </row>
    <row r="94" spans="1:22" x14ac:dyDescent="0.3">
      <c r="A94" s="7"/>
      <c r="B94" s="56"/>
      <c r="C94" s="57"/>
      <c r="D94" s="57"/>
      <c r="E94" s="58"/>
      <c r="F94" s="58"/>
      <c r="G94" s="58"/>
      <c r="H94" s="58"/>
      <c r="I94" s="58"/>
      <c r="J94" s="58"/>
      <c r="K94" s="58"/>
      <c r="L94" s="59"/>
      <c r="M94" s="62"/>
    </row>
    <row r="95" spans="1:22" s="10" customFormat="1" x14ac:dyDescent="0.3">
      <c r="A95" s="7"/>
      <c r="B95" s="587" t="str">
        <f>IF(Intro!$G$21="English",O95,P95)</f>
        <v>Provide the average percentage of net delivered selling values that is represented by delivery costs.</v>
      </c>
      <c r="C95" s="588"/>
      <c r="D95" s="588"/>
      <c r="E95" s="588"/>
      <c r="F95" s="588"/>
      <c r="G95" s="588"/>
      <c r="H95" s="588"/>
      <c r="I95" s="588"/>
      <c r="J95" s="588"/>
      <c r="K95" s="588"/>
      <c r="L95" s="589"/>
      <c r="M95" s="47"/>
      <c r="N95" s="47"/>
      <c r="O95" s="19" t="s">
        <v>342</v>
      </c>
      <c r="P95" s="62" t="s">
        <v>343</v>
      </c>
      <c r="Q95" s="49"/>
      <c r="R95" s="48"/>
      <c r="S95" s="48"/>
      <c r="T95" s="47"/>
      <c r="U95" s="47"/>
      <c r="V95" s="47"/>
    </row>
    <row r="96" spans="1:22" s="10" customFormat="1" x14ac:dyDescent="0.3">
      <c r="A96" s="7"/>
      <c r="B96" s="587" t="str">
        <f>Pro!B23</f>
        <v>Note - Only complete this question if your firm sold the goods between January 1, 2023, and March 31, 2026.</v>
      </c>
      <c r="C96" s="588"/>
      <c r="D96" s="588"/>
      <c r="E96" s="588"/>
      <c r="F96" s="588"/>
      <c r="G96" s="588"/>
      <c r="H96" s="588"/>
      <c r="I96" s="588"/>
      <c r="J96" s="588"/>
      <c r="K96" s="588"/>
      <c r="L96" s="589"/>
      <c r="M96" s="47"/>
      <c r="N96" s="47"/>
      <c r="O96" s="19"/>
      <c r="P96" s="62"/>
      <c r="Q96" s="49"/>
      <c r="R96" s="48"/>
      <c r="S96" s="48"/>
      <c r="T96" s="47"/>
      <c r="U96" s="47"/>
      <c r="V96" s="47"/>
    </row>
    <row r="97" spans="1:22" x14ac:dyDescent="0.3">
      <c r="A97" s="7"/>
      <c r="B97" s="590"/>
      <c r="C97" s="591"/>
      <c r="D97" s="591"/>
      <c r="E97" s="591"/>
      <c r="F97" s="591"/>
      <c r="G97" s="591"/>
      <c r="H97" s="591"/>
      <c r="I97" s="591"/>
      <c r="J97" s="591"/>
      <c r="K97" s="591"/>
      <c r="L97" s="592"/>
      <c r="M97" s="47"/>
      <c r="N97" s="47"/>
      <c r="Q97" s="45"/>
      <c r="R97" s="48"/>
      <c r="S97" s="48"/>
      <c r="T97" s="47"/>
      <c r="U97" s="47"/>
      <c r="V97" s="47"/>
    </row>
    <row r="98" spans="1:22" x14ac:dyDescent="0.3">
      <c r="A98" s="7"/>
      <c r="B98" s="78"/>
      <c r="C98" s="54"/>
      <c r="D98" s="580">
        <f>Variables!$B$6</f>
        <v>2023</v>
      </c>
      <c r="E98" s="580">
        <f>D98+1</f>
        <v>2024</v>
      </c>
      <c r="F98" s="580">
        <f>E98+1</f>
        <v>2025</v>
      </c>
      <c r="G98" s="580" t="str">
        <f>IF(Intro!$G$21="English",Variables!B9,Variables!C9)</f>
        <v>Jan-Mar 2025</v>
      </c>
      <c r="H98" s="580" t="str">
        <f>IF(Intro!$G$21="English",Variables!B10,Variables!C10)</f>
        <v>Jan-Mar 2026</v>
      </c>
      <c r="I98" s="62"/>
      <c r="J98" s="48"/>
      <c r="K98" s="48"/>
      <c r="L98" s="46"/>
      <c r="M98" s="47"/>
      <c r="N98" s="47"/>
      <c r="Q98" s="45"/>
      <c r="R98" s="48"/>
      <c r="S98" s="48"/>
      <c r="T98" s="47"/>
      <c r="U98" s="47"/>
      <c r="V98" s="47"/>
    </row>
    <row r="99" spans="1:22" x14ac:dyDescent="0.3">
      <c r="A99" s="7"/>
      <c r="B99" s="78"/>
      <c r="C99" s="54"/>
      <c r="D99" s="582"/>
      <c r="E99" s="582"/>
      <c r="F99" s="582"/>
      <c r="G99" s="582"/>
      <c r="H99" s="582"/>
      <c r="I99" s="62"/>
      <c r="J99" s="48"/>
      <c r="K99" s="48"/>
      <c r="L99" s="46"/>
      <c r="M99" s="47"/>
      <c r="N99" s="47"/>
      <c r="Q99" s="45"/>
      <c r="R99" s="48"/>
      <c r="S99" s="48"/>
      <c r="T99" s="47"/>
      <c r="U99" s="47"/>
      <c r="V99" s="47"/>
    </row>
    <row r="100" spans="1:22" x14ac:dyDescent="0.3">
      <c r="A100" s="7"/>
      <c r="B100" s="101"/>
      <c r="C100" s="104" t="str">
        <f>IF(Intro!$G$21="English",O100,P100)</f>
        <v>Delivery Cost (%)</v>
      </c>
      <c r="D100" s="157"/>
      <c r="E100" s="157"/>
      <c r="F100" s="157"/>
      <c r="G100" s="157"/>
      <c r="H100" s="157"/>
      <c r="I100" s="62"/>
      <c r="J100" s="90"/>
      <c r="K100" s="90"/>
      <c r="L100" s="91"/>
      <c r="M100" s="47"/>
      <c r="N100" s="47"/>
      <c r="O100" s="62" t="s">
        <v>254</v>
      </c>
      <c r="P100" s="62" t="s">
        <v>255</v>
      </c>
      <c r="Q100" s="49"/>
      <c r="R100" s="48"/>
      <c r="S100" s="48"/>
      <c r="T100" s="47"/>
      <c r="U100" s="47"/>
      <c r="V100" s="47"/>
    </row>
    <row r="101" spans="1:22" x14ac:dyDescent="0.3">
      <c r="A101" s="7"/>
      <c r="B101" s="50"/>
      <c r="C101" s="92"/>
      <c r="D101" s="93"/>
      <c r="E101" s="92"/>
      <c r="F101" s="92"/>
      <c r="G101" s="92"/>
      <c r="H101" s="92"/>
      <c r="I101" s="92"/>
      <c r="J101" s="164"/>
      <c r="K101" s="164"/>
      <c r="L101" s="165"/>
      <c r="M101" s="47"/>
      <c r="N101" s="47"/>
      <c r="Q101" s="49"/>
      <c r="R101" s="48"/>
      <c r="S101" s="48"/>
      <c r="T101" s="47"/>
      <c r="U101" s="47"/>
      <c r="V101" s="47"/>
    </row>
    <row r="102" spans="1:22" x14ac:dyDescent="0.3">
      <c r="A102" s="7"/>
      <c r="B102" s="587" t="str">
        <f>IF(Intro!$G$21="English",O102,P102)</f>
        <v>If the percentages changed between periods, please provide the reason.</v>
      </c>
      <c r="C102" s="588"/>
      <c r="D102" s="588"/>
      <c r="E102" s="588"/>
      <c r="F102" s="588"/>
      <c r="G102" s="588"/>
      <c r="H102" s="588"/>
      <c r="I102" s="588"/>
      <c r="J102" s="588"/>
      <c r="K102" s="588"/>
      <c r="L102" s="589"/>
      <c r="M102" s="47"/>
      <c r="N102" s="47"/>
      <c r="O102" s="62" t="s">
        <v>344</v>
      </c>
      <c r="P102" s="161" t="s">
        <v>345</v>
      </c>
      <c r="Q102" s="49"/>
      <c r="R102" s="48"/>
      <c r="S102" s="48"/>
      <c r="T102" s="47"/>
      <c r="U102" s="47"/>
      <c r="V102" s="47"/>
    </row>
    <row r="103" spans="1:22" x14ac:dyDescent="0.3">
      <c r="A103" s="7"/>
      <c r="B103" s="50"/>
      <c r="C103" s="92"/>
      <c r="D103" s="93"/>
      <c r="E103" s="92"/>
      <c r="F103" s="92"/>
      <c r="G103" s="92"/>
      <c r="H103" s="92"/>
      <c r="I103" s="92"/>
      <c r="J103" s="164"/>
      <c r="K103" s="164"/>
      <c r="L103" s="165"/>
      <c r="M103" s="47"/>
      <c r="N103" s="47"/>
      <c r="Q103" s="49"/>
      <c r="R103" s="48"/>
      <c r="S103" s="48"/>
      <c r="T103" s="47"/>
      <c r="U103" s="47"/>
      <c r="V103" s="47"/>
    </row>
    <row r="104" spans="1:22" x14ac:dyDescent="0.3">
      <c r="A104" s="7"/>
      <c r="B104" s="577"/>
      <c r="C104" s="578"/>
      <c r="D104" s="578"/>
      <c r="E104" s="578"/>
      <c r="F104" s="578"/>
      <c r="G104" s="578"/>
      <c r="H104" s="578"/>
      <c r="I104" s="578"/>
      <c r="J104" s="578"/>
      <c r="K104" s="578"/>
      <c r="L104" s="579"/>
      <c r="M104" s="47"/>
      <c r="N104" s="47"/>
      <c r="Q104" s="48"/>
      <c r="R104" s="48"/>
      <c r="S104" s="48"/>
      <c r="T104" s="47"/>
      <c r="U104" s="47"/>
      <c r="V104" s="47"/>
    </row>
    <row r="105" spans="1:22" x14ac:dyDescent="0.3">
      <c r="A105" s="7"/>
      <c r="B105" s="577"/>
      <c r="C105" s="578"/>
      <c r="D105" s="578"/>
      <c r="E105" s="578"/>
      <c r="F105" s="578"/>
      <c r="G105" s="578"/>
      <c r="H105" s="578"/>
      <c r="I105" s="578"/>
      <c r="J105" s="578"/>
      <c r="K105" s="578"/>
      <c r="L105" s="579"/>
      <c r="M105" s="47"/>
      <c r="N105" s="47"/>
      <c r="Q105" s="48"/>
      <c r="R105" s="48"/>
      <c r="S105" s="48"/>
      <c r="T105" s="47"/>
      <c r="U105" s="47"/>
      <c r="V105" s="47"/>
    </row>
    <row r="106" spans="1:22" x14ac:dyDescent="0.3">
      <c r="A106" s="7"/>
      <c r="B106" s="577"/>
      <c r="C106" s="578"/>
      <c r="D106" s="578"/>
      <c r="E106" s="578"/>
      <c r="F106" s="578"/>
      <c r="G106" s="578"/>
      <c r="H106" s="578"/>
      <c r="I106" s="578"/>
      <c r="J106" s="578"/>
      <c r="K106" s="578"/>
      <c r="L106" s="579"/>
      <c r="M106" s="47"/>
      <c r="N106" s="47"/>
      <c r="Q106" s="48"/>
      <c r="R106" s="48"/>
      <c r="S106" s="48"/>
      <c r="T106" s="47"/>
      <c r="U106" s="47"/>
      <c r="V106" s="47"/>
    </row>
    <row r="107" spans="1:22" x14ac:dyDescent="0.3">
      <c r="A107" s="7"/>
      <c r="B107" s="577"/>
      <c r="C107" s="578"/>
      <c r="D107" s="578"/>
      <c r="E107" s="578"/>
      <c r="F107" s="578"/>
      <c r="G107" s="578"/>
      <c r="H107" s="578"/>
      <c r="I107" s="578"/>
      <c r="J107" s="578"/>
      <c r="K107" s="578"/>
      <c r="L107" s="579"/>
      <c r="M107" s="47"/>
      <c r="N107" s="47"/>
      <c r="Q107" s="48"/>
      <c r="R107" s="48"/>
      <c r="S107" s="48"/>
      <c r="T107" s="47"/>
      <c r="U107" s="47"/>
      <c r="V107" s="47"/>
    </row>
    <row r="108" spans="1:22" x14ac:dyDescent="0.3">
      <c r="A108" s="7"/>
      <c r="B108" s="577"/>
      <c r="C108" s="578"/>
      <c r="D108" s="578"/>
      <c r="E108" s="578"/>
      <c r="F108" s="578"/>
      <c r="G108" s="578"/>
      <c r="H108" s="578"/>
      <c r="I108" s="578"/>
      <c r="J108" s="578"/>
      <c r="K108" s="578"/>
      <c r="L108" s="579"/>
      <c r="M108" s="47"/>
      <c r="N108" s="47"/>
      <c r="Q108" s="48"/>
      <c r="R108" s="48"/>
      <c r="S108" s="48"/>
      <c r="T108" s="47"/>
      <c r="U108" s="47"/>
      <c r="V108" s="47"/>
    </row>
    <row r="109" spans="1:22" s="55" customFormat="1" x14ac:dyDescent="0.3">
      <c r="A109" s="94"/>
      <c r="B109" s="577"/>
      <c r="C109" s="578"/>
      <c r="D109" s="578"/>
      <c r="E109" s="578"/>
      <c r="F109" s="578"/>
      <c r="G109" s="578"/>
      <c r="H109" s="578"/>
      <c r="I109" s="578"/>
      <c r="J109" s="578"/>
      <c r="K109" s="578"/>
      <c r="L109" s="579"/>
      <c r="N109" s="95"/>
      <c r="O109" s="62"/>
      <c r="P109" s="62"/>
    </row>
    <row r="110" spans="1:22" s="55" customFormat="1" x14ac:dyDescent="0.3">
      <c r="A110" s="94"/>
      <c r="B110" s="577"/>
      <c r="C110" s="578"/>
      <c r="D110" s="578"/>
      <c r="E110" s="578"/>
      <c r="F110" s="578"/>
      <c r="G110" s="578"/>
      <c r="H110" s="578"/>
      <c r="I110" s="578"/>
      <c r="J110" s="578"/>
      <c r="K110" s="578"/>
      <c r="L110" s="579"/>
      <c r="N110" s="95"/>
    </row>
    <row r="111" spans="1:22" s="55" customFormat="1" x14ac:dyDescent="0.3">
      <c r="A111" s="94"/>
      <c r="B111" s="577"/>
      <c r="C111" s="578"/>
      <c r="D111" s="578"/>
      <c r="E111" s="578"/>
      <c r="F111" s="578"/>
      <c r="G111" s="578"/>
      <c r="H111" s="578"/>
      <c r="I111" s="578"/>
      <c r="J111" s="578"/>
      <c r="K111" s="578"/>
      <c r="L111" s="579"/>
      <c r="N111" s="95"/>
      <c r="O111" s="62"/>
      <c r="P111" s="62"/>
    </row>
    <row r="112" spans="1:22" s="55" customFormat="1" x14ac:dyDescent="0.3">
      <c r="A112" s="94"/>
      <c r="B112" s="178"/>
      <c r="C112" s="179"/>
      <c r="D112" s="179"/>
      <c r="E112" s="179"/>
      <c r="F112" s="179"/>
      <c r="G112" s="179"/>
      <c r="H112" s="179"/>
      <c r="I112" s="179"/>
      <c r="J112" s="179"/>
      <c r="K112" s="179"/>
      <c r="L112" s="180"/>
      <c r="N112" s="95"/>
      <c r="O112" s="62"/>
      <c r="P112" s="62"/>
    </row>
    <row r="113" spans="1:16" s="55" customFormat="1" x14ac:dyDescent="0.3">
      <c r="A113" s="94"/>
      <c r="B113" s="4"/>
      <c r="C113" s="47"/>
      <c r="D113" s="47"/>
      <c r="E113" s="47"/>
      <c r="F113" s="47"/>
      <c r="G113" s="47"/>
      <c r="H113" s="47"/>
      <c r="I113" s="47"/>
      <c r="J113" s="47"/>
      <c r="K113" s="47"/>
      <c r="L113" s="47"/>
      <c r="N113" s="95"/>
      <c r="O113" s="10"/>
      <c r="P113" s="10"/>
    </row>
    <row r="115" spans="1:16" x14ac:dyDescent="0.3">
      <c r="O115" s="10"/>
      <c r="P115" s="10"/>
    </row>
  </sheetData>
  <sheetProtection algorithmName="SHA-512" hashValue="kI74TTH6whLEX9pSxhm3Ce++OGLJEXatk3/NnVLRscIICa6ntvTREj0CZIURJBFZITz+6V5DczjZ9Q/Cw7dZ6w==" saltValue="7y2a07lN5V5Ji0ggvD74vA==" spinCount="100000" sheet="1" objects="1" scenarios="1" selectLockedCells="1"/>
  <mergeCells count="113">
    <mergeCell ref="B88:K88"/>
    <mergeCell ref="B89:C91"/>
    <mergeCell ref="D89:F89"/>
    <mergeCell ref="D90:F90"/>
    <mergeCell ref="D91:F91"/>
    <mergeCell ref="B82:C84"/>
    <mergeCell ref="D82:F82"/>
    <mergeCell ref="D83:F83"/>
    <mergeCell ref="D84:F84"/>
    <mergeCell ref="B85:C87"/>
    <mergeCell ref="D85:F85"/>
    <mergeCell ref="D86:F86"/>
    <mergeCell ref="D87:F87"/>
    <mergeCell ref="B78:C80"/>
    <mergeCell ref="D78:F78"/>
    <mergeCell ref="D79:F79"/>
    <mergeCell ref="D80:F80"/>
    <mergeCell ref="B81:K81"/>
    <mergeCell ref="B73:K73"/>
    <mergeCell ref="B74:K74"/>
    <mergeCell ref="B75:C77"/>
    <mergeCell ref="D75:F75"/>
    <mergeCell ref="D76:F76"/>
    <mergeCell ref="D77:F77"/>
    <mergeCell ref="B67:C69"/>
    <mergeCell ref="D67:F67"/>
    <mergeCell ref="D68:F68"/>
    <mergeCell ref="D69:F69"/>
    <mergeCell ref="B70:C72"/>
    <mergeCell ref="D70:F70"/>
    <mergeCell ref="D71:F71"/>
    <mergeCell ref="D72:F72"/>
    <mergeCell ref="B62:K62"/>
    <mergeCell ref="B63:K63"/>
    <mergeCell ref="B64:C66"/>
    <mergeCell ref="D64:F64"/>
    <mergeCell ref="D65:F65"/>
    <mergeCell ref="D66:F66"/>
    <mergeCell ref="G60:G61"/>
    <mergeCell ref="H60:H61"/>
    <mergeCell ref="I60:I61"/>
    <mergeCell ref="J60:J61"/>
    <mergeCell ref="K60:K61"/>
    <mergeCell ref="D50:F50"/>
    <mergeCell ref="D51:F51"/>
    <mergeCell ref="B52:C54"/>
    <mergeCell ref="D52:F52"/>
    <mergeCell ref="D53:F53"/>
    <mergeCell ref="D54:F54"/>
    <mergeCell ref="B8:L8"/>
    <mergeCell ref="B10:L10"/>
    <mergeCell ref="B40:K40"/>
    <mergeCell ref="B23:F24"/>
    <mergeCell ref="G23:K24"/>
    <mergeCell ref="B13:L14"/>
    <mergeCell ref="B15:L15"/>
    <mergeCell ref="B20:L20"/>
    <mergeCell ref="B21:L21"/>
    <mergeCell ref="B30:K30"/>
    <mergeCell ref="B34:C36"/>
    <mergeCell ref="D34:F34"/>
    <mergeCell ref="D35:F35"/>
    <mergeCell ref="D36:F36"/>
    <mergeCell ref="B37:C39"/>
    <mergeCell ref="D37:F37"/>
    <mergeCell ref="B4:L4"/>
    <mergeCell ref="B5:L5"/>
    <mergeCell ref="B96:L96"/>
    <mergeCell ref="B95:L95"/>
    <mergeCell ref="D56:F56"/>
    <mergeCell ref="D57:F57"/>
    <mergeCell ref="D58:F58"/>
    <mergeCell ref="B42:C44"/>
    <mergeCell ref="B16:L16"/>
    <mergeCell ref="B17:L17"/>
    <mergeCell ref="B18:L18"/>
    <mergeCell ref="D47:F47"/>
    <mergeCell ref="B29:K29"/>
    <mergeCell ref="B56:C58"/>
    <mergeCell ref="K27:K28"/>
    <mergeCell ref="B6:L6"/>
    <mergeCell ref="B9:L9"/>
    <mergeCell ref="B12:L12"/>
    <mergeCell ref="B93:L93"/>
    <mergeCell ref="B45:C47"/>
    <mergeCell ref="D46:F46"/>
    <mergeCell ref="D38:F38"/>
    <mergeCell ref="D39:F39"/>
    <mergeCell ref="B41:K41"/>
    <mergeCell ref="B104:L111"/>
    <mergeCell ref="G27:G28"/>
    <mergeCell ref="H27:H28"/>
    <mergeCell ref="I27:I28"/>
    <mergeCell ref="J27:J28"/>
    <mergeCell ref="D31:F31"/>
    <mergeCell ref="D32:F32"/>
    <mergeCell ref="D33:F33"/>
    <mergeCell ref="D42:F42"/>
    <mergeCell ref="D43:F43"/>
    <mergeCell ref="D44:F44"/>
    <mergeCell ref="D45:F45"/>
    <mergeCell ref="B31:C33"/>
    <mergeCell ref="B102:L102"/>
    <mergeCell ref="D98:D99"/>
    <mergeCell ref="E98:E99"/>
    <mergeCell ref="F98:F99"/>
    <mergeCell ref="G98:G99"/>
    <mergeCell ref="H98:H99"/>
    <mergeCell ref="B97:L97"/>
    <mergeCell ref="B48:K48"/>
    <mergeCell ref="B49:C51"/>
    <mergeCell ref="D49:F49"/>
    <mergeCell ref="B55:K55"/>
  </mergeCells>
  <dataValidations count="3">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97 B104:B108" xr:uid="{9EB41193-EDA9-43A2-ACA1-A3CCCF9C52FF}">
      <formula1>1001</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6:K58 G44:K44 G39:K39 G33:K33 G36:K36 G47:K47 G51:K51 G54:K54 G89:K91 G77:K77 G72:K72 G66:K66 G69:K69 G80:K80 G84:K84 G87:K87 F92:J92 F59:J59" xr:uid="{11470ED8-462C-4B2E-92B3-56753D32622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1:K32 G42:K43 G45:K46 D100:H100 G34:K35 G37:K38 G49:K50 G52:K53 G64:K65 G75:K76 G78:K79 G67:K68 G70:K71 G82:K83 G85:K86" xr:uid="{4C286827-4D08-4B57-82C3-1015D06FC348}">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8"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32</vt:i4>
      </vt:variant>
    </vt:vector>
  </HeadingPairs>
  <TitlesOfParts>
    <vt:vector size="54" baseType="lpstr">
      <vt:lpstr>Variables</vt:lpstr>
      <vt:lpstr>Intro</vt:lpstr>
      <vt:lpstr>Exclusions</vt:lpstr>
      <vt:lpstr>Info</vt:lpstr>
      <vt:lpstr>Public</vt:lpstr>
      <vt:lpstr>AddPub</vt:lpstr>
      <vt:lpstr>Pro</vt:lpstr>
      <vt:lpstr>Begin</vt:lpstr>
      <vt:lpstr>Imp-Chin. Taipei chin.</vt:lpstr>
      <vt:lpstr>Imp-Germany|Allemagne</vt:lpstr>
      <vt:lpstr>Imp-France</vt:lpstr>
      <vt:lpstr>Imp-South Korea|Corée Sud</vt:lpstr>
      <vt:lpstr>Imp-Türkiye</vt:lpstr>
      <vt:lpstr>Imp-US | ÉU</vt:lpstr>
      <vt:lpstr>Imp-Other | Autre</vt:lpstr>
      <vt:lpstr>End</vt:lpstr>
      <vt:lpstr>Invent | Stock</vt:lpstr>
      <vt:lpstr>AddPro</vt:lpstr>
      <vt:lpstr>Confirm</vt:lpstr>
      <vt:lpstr>Discrete</vt:lpstr>
      <vt:lpstr>CTL</vt:lpstr>
      <vt:lpstr>DB Qual</vt:lpstr>
      <vt:lpstr>AddPro!Print_Area</vt:lpstr>
      <vt:lpstr>AddPub!Print_Area</vt:lpstr>
      <vt:lpstr>Confirm!Print_Area</vt:lpstr>
      <vt:lpstr>Exclusions!Print_Area</vt:lpstr>
      <vt:lpstr>'Imp-Chin. Taipei chin.'!Print_Area</vt:lpstr>
      <vt:lpstr>'Imp-France'!Print_Area</vt:lpstr>
      <vt:lpstr>'Imp-Germany|Allemagne'!Print_Area</vt:lpstr>
      <vt:lpstr>'Imp-Other | Autre'!Print_Area</vt:lpstr>
      <vt:lpstr>'Imp-South Korea|Corée Sud'!Print_Area</vt:lpstr>
      <vt:lpstr>'Imp-Türkiye'!Print_Area</vt:lpstr>
      <vt:lpstr>'Imp-US | ÉU'!Print_Area</vt:lpstr>
      <vt:lpstr>Info!Print_Area</vt:lpstr>
      <vt:lpstr>Intro!Print_Area</vt:lpstr>
      <vt:lpstr>'Invent | Stock'!Print_Area</vt:lpstr>
      <vt:lpstr>Pro!Print_Area</vt:lpstr>
      <vt:lpstr>Public!Print_Area</vt:lpstr>
      <vt:lpstr>AddPro!Print_Titles</vt:lpstr>
      <vt:lpstr>AddPub!Print_Titles</vt:lpstr>
      <vt:lpstr>Confirm!Print_Titles</vt:lpstr>
      <vt:lpstr>Exclusions!Print_Titles</vt:lpstr>
      <vt:lpstr>'Imp-Chin. Taipei chin.'!Print_Titles</vt:lpstr>
      <vt:lpstr>'Imp-France'!Print_Titles</vt:lpstr>
      <vt:lpstr>'Imp-Germany|Allemagne'!Print_Titles</vt:lpstr>
      <vt:lpstr>'Imp-Other | Autre'!Print_Titles</vt:lpstr>
      <vt:lpstr>'Imp-South Korea|Corée Sud'!Print_Titles</vt:lpstr>
      <vt:lpstr>'Imp-Türkiye'!Print_Titles</vt:lpstr>
      <vt:lpstr>'Imp-US | ÉU'!Print_Titles</vt:lpstr>
      <vt:lpstr>Info!Print_Titles</vt:lpstr>
      <vt:lpstr>Intro!Print_Titles</vt:lpstr>
      <vt:lpstr>'Invent | Stock'!Print_Titles</vt:lpstr>
      <vt:lpstr>Pro!Print_Titles</vt:lpstr>
      <vt:lpstr>Public!Print_Titles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St-Amand, Josee</cp:lastModifiedBy>
  <cp:lastPrinted>2026-05-27T03:18:40Z</cp:lastPrinted>
  <dcterms:created xsi:type="dcterms:W3CDTF">2021-02-04T13:13:50Z</dcterms:created>
  <dcterms:modified xsi:type="dcterms:W3CDTF">2026-06-04T16:08:28Z</dcterms:modified>
</cp:coreProperties>
</file>